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690" windowHeight="5790" tabRatio="417" activeTab="0"/>
  </bookViews>
  <sheets>
    <sheet name="2011" sheetId="1" r:id="rId1"/>
    <sheet name="tab.hrs.ext." sheetId="2" r:id="rId2"/>
    <sheet name="Viáticos" sheetId="3" r:id="rId3"/>
  </sheets>
  <definedNames>
    <definedName name="_xlnm.Print_Area" localSheetId="0">'2011'!$A$1:$X$32</definedName>
  </definedNames>
  <calcPr fullCalcOnLoad="1"/>
</workbook>
</file>

<file path=xl/sharedStrings.xml><?xml version="1.0" encoding="utf-8"?>
<sst xmlns="http://schemas.openxmlformats.org/spreadsheetml/2006/main" count="83" uniqueCount="51">
  <si>
    <t>GRADO</t>
  </si>
  <si>
    <t>EE 14</t>
  </si>
  <si>
    <t>OO 14</t>
  </si>
  <si>
    <t>EE 15</t>
  </si>
  <si>
    <t>OO 15</t>
  </si>
  <si>
    <t>EE 16</t>
  </si>
  <si>
    <t>OO 16</t>
  </si>
  <si>
    <t>EE 17</t>
  </si>
  <si>
    <t>OO 17</t>
  </si>
  <si>
    <t>EE 18</t>
  </si>
  <si>
    <t>OO 18</t>
  </si>
  <si>
    <t>TOTAL
IMPONIBLE</t>
  </si>
  <si>
    <t>MUNICIPALIDAD DE CONCHALI
Personal y Remuneraciones</t>
  </si>
  <si>
    <t>SUELDO
BASE</t>
  </si>
  <si>
    <t>ASIG. MPAL.
D.L. 3551/81</t>
  </si>
  <si>
    <t>ASIG. ESP.
L. 19.529/97</t>
  </si>
  <si>
    <t>INCREM.</t>
  </si>
  <si>
    <t>B. SALUD
L.18.566-3</t>
  </si>
  <si>
    <t>B. AFP
L.18.675-10</t>
  </si>
  <si>
    <t>B.INP
L.18675-11</t>
  </si>
  <si>
    <t>BON. UNICA
L.18.717-3Y4</t>
  </si>
  <si>
    <t xml:space="preserve">COSTO MUNICIPAL           </t>
  </si>
  <si>
    <t>A.F.P.</t>
  </si>
  <si>
    <t xml:space="preserve">   I.N.P</t>
  </si>
  <si>
    <t>SUELDO</t>
  </si>
  <si>
    <t>ASIG. MPAL.</t>
  </si>
  <si>
    <t>SUBTOTAL</t>
  </si>
  <si>
    <t>VALOR HORA</t>
  </si>
  <si>
    <t xml:space="preserve">VALOR HORA </t>
  </si>
  <si>
    <t>TOPE 40 HRS.</t>
  </si>
  <si>
    <t>BASE</t>
  </si>
  <si>
    <t>D.L. 3551/81</t>
  </si>
  <si>
    <t>NORMAL</t>
  </si>
  <si>
    <t>AL 25%</t>
  </si>
  <si>
    <t>Juez</t>
  </si>
  <si>
    <t>JUEZ</t>
  </si>
  <si>
    <t>TERRITORIO NACIONAL</t>
  </si>
  <si>
    <t>%</t>
  </si>
  <si>
    <t>E.U.S.</t>
  </si>
  <si>
    <t>1A</t>
  </si>
  <si>
    <t>ASIG. ALCALDE</t>
  </si>
  <si>
    <t xml:space="preserve"> ASIG. JUEZ</t>
  </si>
  <si>
    <t>BASE 
CALCULO
INCENTIVO</t>
  </si>
  <si>
    <t>Bonif. Gest.
Inst. Y Colec.
mensual</t>
  </si>
  <si>
    <t xml:space="preserve">TOTAL </t>
  </si>
  <si>
    <t>SEG. INV.
SOBREV.</t>
  </si>
  <si>
    <t xml:space="preserve">COSTO 
MUNICIPAL           </t>
  </si>
  <si>
    <t>APOR. 
PATR.</t>
  </si>
  <si>
    <t>HORAS EXTRAS AÑO 2011</t>
  </si>
  <si>
    <t>VIATICOS AÑO 2011</t>
  </si>
  <si>
    <t>CUADRO BASICO DE REMUNERACION AÑO 2011
LEY Nº 20486 DEL 17-12-2010
DESDE 01/12/2010 HASTA EL 30/11/2011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</si>
</sst>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;[Red]\-#,##0.0"/>
    <numFmt numFmtId="201" formatCode="#,##0.000;[Red]\-#,##0.000"/>
    <numFmt numFmtId="202" formatCode="0.0"/>
    <numFmt numFmtId="203" formatCode="0.000"/>
    <numFmt numFmtId="204" formatCode="0.0%"/>
    <numFmt numFmtId="205" formatCode="0.000%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000%"/>
    <numFmt numFmtId="211" formatCode="0.00000%"/>
    <numFmt numFmtId="212" formatCode="0.000000%"/>
    <numFmt numFmtId="213" formatCode="#,##0.0_);[Red]\(#,##0.0\)"/>
  </numFmts>
  <fonts count="53">
    <font>
      <sz val="10"/>
      <name val="Arial"/>
      <family val="0"/>
    </font>
    <font>
      <sz val="10"/>
      <name val="Bookman Old Style"/>
      <family val="1"/>
    </font>
    <font>
      <sz val="10"/>
      <color indexed="12"/>
      <name val="Bookman Old Style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2"/>
      <name val="Arial"/>
      <family val="2"/>
    </font>
    <font>
      <sz val="12"/>
      <name val="Arial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38" fontId="7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8" fontId="0" fillId="0" borderId="0" xfId="0" applyNumberFormat="1" applyAlignment="1">
      <alignment/>
    </xf>
    <xf numFmtId="0" fontId="8" fillId="0" borderId="10" xfId="0" applyFont="1" applyBorder="1" applyAlignment="1">
      <alignment horizontal="left" vertical="center"/>
    </xf>
    <xf numFmtId="3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center" vertical="center"/>
    </xf>
    <xf numFmtId="38" fontId="15" fillId="0" borderId="12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38" fontId="13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38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7" fillId="32" borderId="10" xfId="0" applyNumberFormat="1" applyFont="1" applyFill="1" applyBorder="1" applyAlignment="1">
      <alignment horizontal="center"/>
    </xf>
    <xf numFmtId="9" fontId="5" fillId="32" borderId="10" xfId="0" applyNumberFormat="1" applyFont="1" applyFill="1" applyBorder="1" applyAlignment="1">
      <alignment horizontal="center"/>
    </xf>
    <xf numFmtId="38" fontId="14" fillId="0" borderId="12" xfId="0" applyNumberFormat="1" applyFont="1" applyBorder="1" applyAlignment="1">
      <alignment/>
    </xf>
    <xf numFmtId="38" fontId="14" fillId="32" borderId="12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38" fontId="16" fillId="0" borderId="10" xfId="0" applyNumberFormat="1" applyFont="1" applyBorder="1" applyAlignment="1">
      <alignment/>
    </xf>
    <xf numFmtId="38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38" fontId="4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8" fontId="1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8" fontId="16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6" fillId="0" borderId="17" xfId="0" applyNumberFormat="1" applyFont="1" applyBorder="1" applyAlignment="1">
      <alignment/>
    </xf>
    <xf numFmtId="38" fontId="16" fillId="0" borderId="17" xfId="0" applyNumberFormat="1" applyFont="1" applyBorder="1" applyAlignment="1">
      <alignment/>
    </xf>
    <xf numFmtId="9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9" fontId="16" fillId="0" borderId="0" xfId="0" applyNumberFormat="1" applyFont="1" applyBorder="1" applyAlignment="1">
      <alignment/>
    </xf>
    <xf numFmtId="38" fontId="16" fillId="0" borderId="0" xfId="0" applyNumberFormat="1" applyFont="1" applyBorder="1" applyAlignment="1">
      <alignment/>
    </xf>
    <xf numFmtId="0" fontId="18" fillId="0" borderId="0" xfId="0" applyFont="1" applyAlignment="1">
      <alignment wrapText="1"/>
    </xf>
    <xf numFmtId="38" fontId="1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10" fontId="6" fillId="34" borderId="10" xfId="54" applyNumberFormat="1" applyFont="1" applyFill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38" fontId="0" fillId="0" borderId="0" xfId="0" applyNumberFormat="1" applyFill="1" applyBorder="1" applyAlignment="1">
      <alignment/>
    </xf>
    <xf numFmtId="38" fontId="6" fillId="32" borderId="14" xfId="0" applyNumberFormat="1" applyFont="1" applyFill="1" applyBorder="1" applyAlignment="1">
      <alignment horizontal="center" vertical="center" wrapText="1"/>
    </xf>
    <xf numFmtId="38" fontId="6" fillId="32" borderId="13" xfId="0" applyNumberFormat="1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/>
    </xf>
    <xf numFmtId="38" fontId="7" fillId="32" borderId="12" xfId="0" applyNumberFormat="1" applyFont="1" applyFill="1" applyBorder="1" applyAlignment="1">
      <alignment/>
    </xf>
    <xf numFmtId="10" fontId="3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Fill="1" applyBorder="1" applyAlignment="1">
      <alignment horizontal="center" vertical="center" wrapText="1"/>
    </xf>
    <xf numFmtId="10" fontId="6" fillId="0" borderId="19" xfId="54" applyNumberFormat="1" applyFont="1" applyFill="1" applyBorder="1" applyAlignment="1">
      <alignment horizontal="center" vertical="center" wrapText="1"/>
    </xf>
    <xf numFmtId="38" fontId="7" fillId="0" borderId="19" xfId="0" applyNumberFormat="1" applyFont="1" applyFill="1" applyBorder="1" applyAlignment="1">
      <alignment/>
    </xf>
    <xf numFmtId="38" fontId="6" fillId="32" borderId="13" xfId="0" applyNumberFormat="1" applyFont="1" applyFill="1" applyBorder="1" applyAlignment="1">
      <alignment vertical="center" wrapText="1"/>
    </xf>
    <xf numFmtId="10" fontId="6" fillId="32" borderId="14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38" fontId="3" fillId="0" borderId="20" xfId="0" applyNumberFormat="1" applyFont="1" applyBorder="1" applyAlignment="1">
      <alignment horizontal="center" vertical="center" wrapText="1"/>
    </xf>
    <xf numFmtId="38" fontId="3" fillId="0" borderId="21" xfId="0" applyNumberFormat="1" applyFont="1" applyBorder="1" applyAlignment="1">
      <alignment horizontal="center" vertical="center" wrapText="1"/>
    </xf>
    <xf numFmtId="204" fontId="5" fillId="0" borderId="22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 horizontal="center"/>
    </xf>
    <xf numFmtId="38" fontId="6" fillId="32" borderId="13" xfId="0" applyNumberFormat="1" applyFont="1" applyFill="1" applyBorder="1" applyAlignment="1">
      <alignment horizontal="center" vertical="center" wrapText="1"/>
    </xf>
    <xf numFmtId="38" fontId="6" fillId="32" borderId="14" xfId="0" applyNumberFormat="1" applyFont="1" applyFill="1" applyBorder="1" applyAlignment="1">
      <alignment horizontal="center" vertical="center" wrapText="1"/>
    </xf>
    <xf numFmtId="38" fontId="6" fillId="32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6"/>
  <sheetViews>
    <sheetView showGridLines="0" tabSelected="1" zoomScale="90" zoomScaleNormal="90" zoomScalePageLayoutView="0" workbookViewId="0" topLeftCell="A1">
      <selection activeCell="G1" sqref="G1"/>
    </sheetView>
  </sheetViews>
  <sheetFormatPr defaultColWidth="11.421875" defaultRowHeight="12.75"/>
  <cols>
    <col min="1" max="1" width="5.28125" style="0" customWidth="1"/>
    <col min="2" max="2" width="10.8515625" style="0" bestFit="1" customWidth="1"/>
    <col min="3" max="3" width="13.7109375" style="0" bestFit="1" customWidth="1"/>
    <col min="4" max="4" width="12.140625" style="0" bestFit="1" customWidth="1"/>
    <col min="5" max="5" width="9.421875" style="0" bestFit="1" customWidth="1"/>
    <col min="6" max="6" width="9.57421875" style="0" bestFit="1" customWidth="1"/>
    <col min="7" max="7" width="10.8515625" style="0" bestFit="1" customWidth="1"/>
    <col min="8" max="8" width="9.140625" style="0" bestFit="1" customWidth="1"/>
    <col min="9" max="9" width="10.8515625" style="0" bestFit="1" customWidth="1"/>
    <col min="10" max="10" width="9.140625" style="0" bestFit="1" customWidth="1"/>
    <col min="11" max="11" width="10.421875" style="0" bestFit="1" customWidth="1"/>
    <col min="12" max="12" width="12.00390625" style="0" bestFit="1" customWidth="1"/>
    <col min="13" max="14" width="9.140625" style="0" bestFit="1" customWidth="1"/>
    <col min="15" max="16" width="12.00390625" style="0" bestFit="1" customWidth="1"/>
    <col min="17" max="17" width="6.7109375" style="0" customWidth="1"/>
    <col min="18" max="18" width="2.00390625" style="0" customWidth="1"/>
    <col min="19" max="19" width="12.140625" style="0" customWidth="1"/>
    <col min="20" max="21" width="12.140625" style="0" bestFit="1" customWidth="1"/>
    <col min="22" max="22" width="11.00390625" style="0" customWidth="1"/>
    <col min="23" max="23" width="8.8515625" style="0" customWidth="1"/>
    <col min="24" max="24" width="10.8515625" style="0" customWidth="1"/>
    <col min="25" max="25" width="11.00390625" style="67" customWidth="1"/>
    <col min="26" max="26" width="8.00390625" style="0" customWidth="1"/>
    <col min="27" max="27" width="10.8515625" style="0" bestFit="1" customWidth="1"/>
    <col min="28" max="30" width="11.00390625" style="0" bestFit="1" customWidth="1"/>
  </cols>
  <sheetData>
    <row r="1" spans="1:30" ht="61.5" customHeight="1">
      <c r="A1" s="1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66"/>
      <c r="Z1" s="2"/>
      <c r="AA1" s="2"/>
      <c r="AB1" s="2"/>
      <c r="AC1" s="2"/>
      <c r="AD1" s="2"/>
    </row>
    <row r="2" spans="1:26" ht="15">
      <c r="A2" s="82" t="s">
        <v>12</v>
      </c>
      <c r="B2" s="82"/>
      <c r="C2" s="82"/>
      <c r="D2" s="82"/>
      <c r="E2" s="82"/>
      <c r="F2" s="8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Z2" s="2"/>
    </row>
    <row r="3" spans="1:30" ht="57.75" customHeight="1">
      <c r="A3" s="97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39"/>
      <c r="T3" s="39"/>
      <c r="U3" s="39"/>
      <c r="V3" s="39"/>
      <c r="W3" s="39"/>
      <c r="X3" s="39"/>
      <c r="Y3" s="68"/>
      <c r="Z3" s="39"/>
      <c r="AA3" s="39"/>
      <c r="AB3" s="39"/>
      <c r="AC3" s="39"/>
      <c r="AD3" s="39"/>
    </row>
    <row r="4" spans="1:18" ht="12.75">
      <c r="A4" s="85">
        <v>0.042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</row>
    <row r="5" spans="1:30" ht="41.25" customHeight="1">
      <c r="A5" s="62" t="s">
        <v>0</v>
      </c>
      <c r="B5" s="15" t="s">
        <v>13</v>
      </c>
      <c r="C5" s="15" t="s">
        <v>14</v>
      </c>
      <c r="D5" s="15" t="s">
        <v>40</v>
      </c>
      <c r="E5" s="15" t="s">
        <v>41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  <c r="L5" s="87" t="s">
        <v>11</v>
      </c>
      <c r="M5" s="15" t="s">
        <v>47</v>
      </c>
      <c r="N5" s="15" t="s">
        <v>45</v>
      </c>
      <c r="O5" s="83" t="s">
        <v>21</v>
      </c>
      <c r="P5" s="84"/>
      <c r="Q5" s="90" t="s">
        <v>0</v>
      </c>
      <c r="R5" s="64"/>
      <c r="S5" s="41" t="s">
        <v>42</v>
      </c>
      <c r="T5" s="87" t="s">
        <v>43</v>
      </c>
      <c r="U5" s="87" t="s">
        <v>43</v>
      </c>
      <c r="V5" s="71" t="s">
        <v>44</v>
      </c>
      <c r="W5" s="78" t="str">
        <f>M5</f>
        <v>APOR. 
PATR.</v>
      </c>
      <c r="X5" s="87" t="s">
        <v>46</v>
      </c>
      <c r="Y5" s="75"/>
      <c r="Z5" s="90" t="s">
        <v>0</v>
      </c>
      <c r="AA5" s="41" t="s">
        <v>42</v>
      </c>
      <c r="AB5" s="87" t="s">
        <v>43</v>
      </c>
      <c r="AC5" s="87" t="s">
        <v>43</v>
      </c>
      <c r="AD5" s="87" t="s">
        <v>43</v>
      </c>
    </row>
    <row r="6" spans="1:30" ht="16.5" customHeight="1">
      <c r="A6" s="63"/>
      <c r="B6" s="18"/>
      <c r="C6" s="18"/>
      <c r="D6" s="18"/>
      <c r="E6" s="18"/>
      <c r="F6" s="18"/>
      <c r="G6" s="18"/>
      <c r="H6" s="18"/>
      <c r="I6" s="18"/>
      <c r="J6" s="18"/>
      <c r="K6" s="19"/>
      <c r="L6" s="88"/>
      <c r="M6" s="74">
        <v>0.0129</v>
      </c>
      <c r="N6" s="74">
        <v>0.0149</v>
      </c>
      <c r="O6" s="15"/>
      <c r="P6" s="17"/>
      <c r="Q6" s="91"/>
      <c r="S6" s="42"/>
      <c r="T6" s="88"/>
      <c r="U6" s="88"/>
      <c r="V6" s="70"/>
      <c r="W6" s="79">
        <f>M6+N6</f>
        <v>0.0278</v>
      </c>
      <c r="X6" s="88"/>
      <c r="Y6" s="75"/>
      <c r="Z6" s="91"/>
      <c r="AA6" s="42"/>
      <c r="AB6" s="88"/>
      <c r="AC6" s="88"/>
      <c r="AD6" s="88"/>
    </row>
    <row r="7" spans="1:30" ht="10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89"/>
      <c r="M7" s="13"/>
      <c r="N7" s="13"/>
      <c r="O7" s="13" t="s">
        <v>22</v>
      </c>
      <c r="P7" s="20" t="s">
        <v>23</v>
      </c>
      <c r="Q7" s="92"/>
      <c r="S7" s="43"/>
      <c r="T7" s="65">
        <v>0.06</v>
      </c>
      <c r="U7" s="65">
        <v>0.04</v>
      </c>
      <c r="V7" s="65">
        <f>T7+U7</f>
        <v>0.1</v>
      </c>
      <c r="W7" s="65"/>
      <c r="X7" s="65"/>
      <c r="Y7" s="76"/>
      <c r="Z7" s="92"/>
      <c r="AA7" s="43"/>
      <c r="AB7" s="65">
        <f>T7</f>
        <v>0.06</v>
      </c>
      <c r="AC7" s="65">
        <f>U7</f>
        <v>0.04</v>
      </c>
      <c r="AD7" s="65">
        <f>AB7+AC7</f>
        <v>0.1</v>
      </c>
    </row>
    <row r="8" spans="1:30" ht="16.5" customHeight="1">
      <c r="A8" s="9">
        <v>2</v>
      </c>
      <c r="B8" s="4">
        <v>438607</v>
      </c>
      <c r="C8" s="4">
        <v>1651265</v>
      </c>
      <c r="D8" s="4">
        <v>2089872</v>
      </c>
      <c r="E8" s="4">
        <v>0</v>
      </c>
      <c r="F8" s="4">
        <v>0</v>
      </c>
      <c r="G8" s="4">
        <v>94301</v>
      </c>
      <c r="H8" s="4">
        <v>72096</v>
      </c>
      <c r="I8" s="4">
        <v>158531</v>
      </c>
      <c r="J8" s="4">
        <v>95488</v>
      </c>
      <c r="K8" s="4">
        <v>14367</v>
      </c>
      <c r="L8" s="8">
        <f aca="true" t="shared" si="0" ref="L8:L31">SUM(B8:K8)-J8</f>
        <v>4519039</v>
      </c>
      <c r="M8" s="4">
        <f>ROUND(L8*$M$6,0)</f>
        <v>58296</v>
      </c>
      <c r="N8" s="4">
        <f>ROUND(L8*$N$6,0)</f>
        <v>67334</v>
      </c>
      <c r="O8" s="4">
        <f>SUM(L8:N8)</f>
        <v>4644669</v>
      </c>
      <c r="P8" s="5">
        <f>SUM(L8:N8)+J8</f>
        <v>4740157</v>
      </c>
      <c r="Q8" s="9">
        <v>2</v>
      </c>
      <c r="S8" s="40">
        <f>$B8+$C8+$F8+$K8</f>
        <v>2104239</v>
      </c>
      <c r="T8" s="8">
        <f>ROUND(S8*$T$7,0)</f>
        <v>126254</v>
      </c>
      <c r="U8" s="8">
        <f>ROUND(S8*$U$7,0)</f>
        <v>84170</v>
      </c>
      <c r="V8" s="73">
        <f>T8+U8</f>
        <v>210424</v>
      </c>
      <c r="W8" s="73">
        <v>0</v>
      </c>
      <c r="X8" s="73">
        <f aca="true" t="shared" si="1" ref="X8:X31">SUM(V8:W8)</f>
        <v>210424</v>
      </c>
      <c r="Y8" s="77"/>
      <c r="Z8" s="9">
        <v>2</v>
      </c>
      <c r="AA8" s="40">
        <f>$B8+$C8+$F8+$K8</f>
        <v>2104239</v>
      </c>
      <c r="AB8" s="8">
        <f>ROUND(AA8*$T$7,0)</f>
        <v>126254</v>
      </c>
      <c r="AC8" s="8">
        <f>ROUND(AA8*$AC$7,0)</f>
        <v>84170</v>
      </c>
      <c r="AD8" s="8">
        <f>AB8+AC8</f>
        <v>210424</v>
      </c>
    </row>
    <row r="9" spans="1:30" ht="16.5" customHeight="1">
      <c r="A9" s="10" t="s">
        <v>35</v>
      </c>
      <c r="B9" s="4">
        <v>447272</v>
      </c>
      <c r="C9" s="4">
        <v>1361636</v>
      </c>
      <c r="D9" s="4">
        <v>0</v>
      </c>
      <c r="E9" s="4">
        <v>904454</v>
      </c>
      <c r="F9" s="4">
        <v>19705</v>
      </c>
      <c r="G9" s="4">
        <v>96163</v>
      </c>
      <c r="H9" s="4">
        <v>72386</v>
      </c>
      <c r="I9" s="4">
        <v>159117</v>
      </c>
      <c r="J9" s="4">
        <v>95817</v>
      </c>
      <c r="K9" s="4">
        <v>14367</v>
      </c>
      <c r="L9" s="8">
        <f t="shared" si="0"/>
        <v>3075100</v>
      </c>
      <c r="M9" s="4">
        <f aca="true" t="shared" si="2" ref="M9:M31">ROUND(L9*$M$6,0)</f>
        <v>39669</v>
      </c>
      <c r="N9" s="4">
        <f aca="true" t="shared" si="3" ref="N9:N31">ROUND(L9*$N$6,0)</f>
        <v>45819</v>
      </c>
      <c r="O9" s="4">
        <f aca="true" t="shared" si="4" ref="O9:O31">SUM(L9:N9)</f>
        <v>3160588</v>
      </c>
      <c r="P9" s="5">
        <f aca="true" t="shared" si="5" ref="P9:P31">SUM(L9:N9)+J9</f>
        <v>3256405</v>
      </c>
      <c r="Q9" s="10" t="s">
        <v>34</v>
      </c>
      <c r="S9" s="40">
        <v>0</v>
      </c>
      <c r="T9" s="8">
        <f aca="true" t="shared" si="6" ref="T9:U31">ROUND(S9*$T$7,0)</f>
        <v>0</v>
      </c>
      <c r="U9" s="8">
        <f t="shared" si="6"/>
        <v>0</v>
      </c>
      <c r="V9" s="73">
        <f aca="true" t="shared" si="7" ref="V9:V31">T9+U9</f>
        <v>0</v>
      </c>
      <c r="W9" s="73">
        <v>0</v>
      </c>
      <c r="X9" s="73">
        <f t="shared" si="1"/>
        <v>0</v>
      </c>
      <c r="Y9" s="77"/>
      <c r="Z9" s="10" t="s">
        <v>34</v>
      </c>
      <c r="AA9" s="40">
        <v>0</v>
      </c>
      <c r="AB9" s="8">
        <f aca="true" t="shared" si="8" ref="AB9:AC26">ROUND(AA9*$T$7,0)</f>
        <v>0</v>
      </c>
      <c r="AC9" s="8">
        <f t="shared" si="8"/>
        <v>0</v>
      </c>
      <c r="AD9" s="8">
        <f aca="true" t="shared" si="9" ref="AD9:AD26">AB9+AC9</f>
        <v>0</v>
      </c>
    </row>
    <row r="10" spans="1:30" ht="16.5" customHeight="1">
      <c r="A10" s="10">
        <v>3</v>
      </c>
      <c r="B10" s="4">
        <v>447272</v>
      </c>
      <c r="C10" s="4">
        <v>1361636</v>
      </c>
      <c r="D10" s="4">
        <v>0</v>
      </c>
      <c r="E10" s="4">
        <v>0</v>
      </c>
      <c r="F10" s="4">
        <v>19705</v>
      </c>
      <c r="G10" s="4">
        <v>96163</v>
      </c>
      <c r="H10" s="4">
        <v>72386</v>
      </c>
      <c r="I10" s="4">
        <v>159117</v>
      </c>
      <c r="J10" s="4">
        <v>95817</v>
      </c>
      <c r="K10" s="4">
        <v>14367</v>
      </c>
      <c r="L10" s="8">
        <f t="shared" si="0"/>
        <v>2170646</v>
      </c>
      <c r="M10" s="4">
        <f t="shared" si="2"/>
        <v>28001</v>
      </c>
      <c r="N10" s="4">
        <f t="shared" si="3"/>
        <v>32343</v>
      </c>
      <c r="O10" s="4">
        <f t="shared" si="4"/>
        <v>2230990</v>
      </c>
      <c r="P10" s="5">
        <f t="shared" si="5"/>
        <v>2326807</v>
      </c>
      <c r="Q10" s="10">
        <v>3</v>
      </c>
      <c r="S10" s="40">
        <f>B10+C10+F10+K10</f>
        <v>1842980</v>
      </c>
      <c r="T10" s="8">
        <f t="shared" si="6"/>
        <v>110579</v>
      </c>
      <c r="U10" s="8">
        <f>ROUND(S10*$U$7,0)</f>
        <v>73719</v>
      </c>
      <c r="V10" s="73">
        <f t="shared" si="7"/>
        <v>184298</v>
      </c>
      <c r="W10" s="73">
        <v>0</v>
      </c>
      <c r="X10" s="73">
        <f t="shared" si="1"/>
        <v>184298</v>
      </c>
      <c r="Y10" s="77"/>
      <c r="Z10" s="10">
        <v>3</v>
      </c>
      <c r="AA10" s="40">
        <f aca="true" t="shared" si="10" ref="AA10:AA25">$B10+$C10+$F10+$K10</f>
        <v>1842980</v>
      </c>
      <c r="AB10" s="8">
        <f t="shared" si="8"/>
        <v>110579</v>
      </c>
      <c r="AC10" s="8">
        <f>ROUND(AA10*$AC$7,0)</f>
        <v>73719</v>
      </c>
      <c r="AD10" s="8">
        <f t="shared" si="9"/>
        <v>184298</v>
      </c>
    </row>
    <row r="11" spans="1:30" ht="16.5" customHeight="1">
      <c r="A11" s="10">
        <v>4</v>
      </c>
      <c r="B11" s="4">
        <v>424010</v>
      </c>
      <c r="C11" s="4">
        <v>1321083</v>
      </c>
      <c r="D11" s="4">
        <v>0</v>
      </c>
      <c r="E11" s="4">
        <v>0</v>
      </c>
      <c r="F11" s="4">
        <v>19705</v>
      </c>
      <c r="G11" s="4">
        <v>91162</v>
      </c>
      <c r="H11" s="4">
        <v>74296</v>
      </c>
      <c r="I11" s="4">
        <v>162818</v>
      </c>
      <c r="J11" s="4">
        <v>98092</v>
      </c>
      <c r="K11" s="4">
        <v>14367</v>
      </c>
      <c r="L11" s="8">
        <f t="shared" si="0"/>
        <v>2107441</v>
      </c>
      <c r="M11" s="4">
        <f t="shared" si="2"/>
        <v>27186</v>
      </c>
      <c r="N11" s="4">
        <f t="shared" si="3"/>
        <v>31401</v>
      </c>
      <c r="O11" s="4">
        <f t="shared" si="4"/>
        <v>2166028</v>
      </c>
      <c r="P11" s="5">
        <f t="shared" si="5"/>
        <v>2264120</v>
      </c>
      <c r="Q11" s="10">
        <v>4</v>
      </c>
      <c r="S11" s="40">
        <f aca="true" t="shared" si="11" ref="S11:S30">B11+C11+F11+K11</f>
        <v>1779165</v>
      </c>
      <c r="T11" s="8">
        <f t="shared" si="6"/>
        <v>106750</v>
      </c>
      <c r="U11" s="8">
        <f aca="true" t="shared" si="12" ref="U11:U31">ROUND(S11*$U$7,0)</f>
        <v>71167</v>
      </c>
      <c r="V11" s="73">
        <f t="shared" si="7"/>
        <v>177917</v>
      </c>
      <c r="W11" s="73">
        <v>0</v>
      </c>
      <c r="X11" s="73">
        <f t="shared" si="1"/>
        <v>177917</v>
      </c>
      <c r="Y11" s="77"/>
      <c r="Z11" s="10">
        <v>4</v>
      </c>
      <c r="AA11" s="40">
        <f t="shared" si="10"/>
        <v>1779165</v>
      </c>
      <c r="AB11" s="8">
        <f t="shared" si="8"/>
        <v>106750</v>
      </c>
      <c r="AC11" s="8">
        <f aca="true" t="shared" si="13" ref="AC11:AC26">ROUND(AA11*$AC$7,0)</f>
        <v>71167</v>
      </c>
      <c r="AD11" s="8">
        <f t="shared" si="9"/>
        <v>177917</v>
      </c>
    </row>
    <row r="12" spans="1:30" ht="16.5" customHeight="1">
      <c r="A12" s="10">
        <v>5</v>
      </c>
      <c r="B12" s="4">
        <v>400753</v>
      </c>
      <c r="C12" s="4">
        <v>1135440</v>
      </c>
      <c r="D12" s="4">
        <v>0</v>
      </c>
      <c r="E12" s="4">
        <v>0</v>
      </c>
      <c r="F12" s="4">
        <v>19705</v>
      </c>
      <c r="G12" s="4">
        <v>86162</v>
      </c>
      <c r="H12" s="4">
        <v>76241</v>
      </c>
      <c r="I12" s="4">
        <v>166533</v>
      </c>
      <c r="J12" s="4">
        <v>100340</v>
      </c>
      <c r="K12" s="4">
        <v>14367</v>
      </c>
      <c r="L12" s="8">
        <f t="shared" si="0"/>
        <v>1899201</v>
      </c>
      <c r="M12" s="4">
        <f t="shared" si="2"/>
        <v>24500</v>
      </c>
      <c r="N12" s="4">
        <f t="shared" si="3"/>
        <v>28298</v>
      </c>
      <c r="O12" s="4">
        <f t="shared" si="4"/>
        <v>1951999</v>
      </c>
      <c r="P12" s="5">
        <f t="shared" si="5"/>
        <v>2052339</v>
      </c>
      <c r="Q12" s="10">
        <v>5</v>
      </c>
      <c r="S12" s="40">
        <f t="shared" si="11"/>
        <v>1570265</v>
      </c>
      <c r="T12" s="8">
        <f t="shared" si="6"/>
        <v>94216</v>
      </c>
      <c r="U12" s="8">
        <f t="shared" si="12"/>
        <v>62811</v>
      </c>
      <c r="V12" s="73">
        <f t="shared" si="7"/>
        <v>157027</v>
      </c>
      <c r="W12" s="73">
        <v>0</v>
      </c>
      <c r="X12" s="73">
        <f t="shared" si="1"/>
        <v>157027</v>
      </c>
      <c r="Y12" s="77"/>
      <c r="Z12" s="10">
        <v>5</v>
      </c>
      <c r="AA12" s="40">
        <f t="shared" si="10"/>
        <v>1570265</v>
      </c>
      <c r="AB12" s="8">
        <f t="shared" si="8"/>
        <v>94216</v>
      </c>
      <c r="AC12" s="8">
        <f t="shared" si="13"/>
        <v>62811</v>
      </c>
      <c r="AD12" s="8">
        <f t="shared" si="9"/>
        <v>157027</v>
      </c>
    </row>
    <row r="13" spans="1:30" ht="16.5" customHeight="1">
      <c r="A13" s="10">
        <v>6</v>
      </c>
      <c r="B13" s="4">
        <v>347819</v>
      </c>
      <c r="C13" s="4">
        <v>959533</v>
      </c>
      <c r="D13" s="4">
        <v>0</v>
      </c>
      <c r="E13" s="4">
        <v>0</v>
      </c>
      <c r="F13" s="4">
        <v>22659</v>
      </c>
      <c r="G13" s="4">
        <v>74781</v>
      </c>
      <c r="H13" s="4">
        <v>70936</v>
      </c>
      <c r="I13" s="4">
        <v>186145</v>
      </c>
      <c r="J13" s="4">
        <v>104392</v>
      </c>
      <c r="K13" s="4">
        <v>14367</v>
      </c>
      <c r="L13" s="8">
        <f t="shared" si="0"/>
        <v>1676240</v>
      </c>
      <c r="M13" s="4">
        <f t="shared" si="2"/>
        <v>21623</v>
      </c>
      <c r="N13" s="4">
        <f t="shared" si="3"/>
        <v>24976</v>
      </c>
      <c r="O13" s="4">
        <f t="shared" si="4"/>
        <v>1722839</v>
      </c>
      <c r="P13" s="5">
        <f t="shared" si="5"/>
        <v>1827231</v>
      </c>
      <c r="Q13" s="10">
        <v>6</v>
      </c>
      <c r="S13" s="40">
        <f t="shared" si="11"/>
        <v>1344378</v>
      </c>
      <c r="T13" s="8">
        <f t="shared" si="6"/>
        <v>80663</v>
      </c>
      <c r="U13" s="8">
        <f t="shared" si="12"/>
        <v>53775</v>
      </c>
      <c r="V13" s="73">
        <f t="shared" si="7"/>
        <v>134438</v>
      </c>
      <c r="W13" s="73">
        <v>0</v>
      </c>
      <c r="X13" s="73">
        <f t="shared" si="1"/>
        <v>134438</v>
      </c>
      <c r="Y13" s="77"/>
      <c r="Z13" s="10">
        <v>6</v>
      </c>
      <c r="AA13" s="40">
        <f t="shared" si="10"/>
        <v>1344378</v>
      </c>
      <c r="AB13" s="8">
        <f t="shared" si="8"/>
        <v>80663</v>
      </c>
      <c r="AC13" s="8">
        <f t="shared" si="13"/>
        <v>53775</v>
      </c>
      <c r="AD13" s="8">
        <f t="shared" si="9"/>
        <v>134438</v>
      </c>
    </row>
    <row r="14" spans="1:30" ht="16.5" customHeight="1">
      <c r="A14" s="10">
        <v>7</v>
      </c>
      <c r="B14" s="4">
        <v>322339</v>
      </c>
      <c r="C14" s="4">
        <v>719580</v>
      </c>
      <c r="D14" s="4">
        <v>0</v>
      </c>
      <c r="E14" s="4">
        <v>0</v>
      </c>
      <c r="F14" s="4">
        <v>22659</v>
      </c>
      <c r="G14" s="4">
        <v>69302</v>
      </c>
      <c r="H14" s="4">
        <v>52902</v>
      </c>
      <c r="I14" s="4">
        <v>128360</v>
      </c>
      <c r="J14" s="4">
        <v>72327</v>
      </c>
      <c r="K14" s="4">
        <v>14367</v>
      </c>
      <c r="L14" s="8">
        <f t="shared" si="0"/>
        <v>1329509</v>
      </c>
      <c r="M14" s="4">
        <f t="shared" si="2"/>
        <v>17151</v>
      </c>
      <c r="N14" s="4">
        <f t="shared" si="3"/>
        <v>19810</v>
      </c>
      <c r="O14" s="4">
        <f t="shared" si="4"/>
        <v>1366470</v>
      </c>
      <c r="P14" s="5">
        <f t="shared" si="5"/>
        <v>1438797</v>
      </c>
      <c r="Q14" s="10">
        <v>7</v>
      </c>
      <c r="S14" s="40">
        <f t="shared" si="11"/>
        <v>1078945</v>
      </c>
      <c r="T14" s="8">
        <f t="shared" si="6"/>
        <v>64737</v>
      </c>
      <c r="U14" s="8">
        <f t="shared" si="12"/>
        <v>43158</v>
      </c>
      <c r="V14" s="73">
        <f t="shared" si="7"/>
        <v>107895</v>
      </c>
      <c r="W14" s="73">
        <f>ROUND(V14*$W$6,0)</f>
        <v>2999</v>
      </c>
      <c r="X14" s="73">
        <f t="shared" si="1"/>
        <v>110894</v>
      </c>
      <c r="Y14" s="77"/>
      <c r="Z14" s="10">
        <v>7</v>
      </c>
      <c r="AA14" s="40">
        <f t="shared" si="10"/>
        <v>1078945</v>
      </c>
      <c r="AB14" s="8">
        <f t="shared" si="8"/>
        <v>64737</v>
      </c>
      <c r="AC14" s="8">
        <f t="shared" si="13"/>
        <v>43158</v>
      </c>
      <c r="AD14" s="8">
        <f t="shared" si="9"/>
        <v>107895</v>
      </c>
    </row>
    <row r="15" spans="1:30" ht="16.5" customHeight="1">
      <c r="A15" s="10">
        <v>8</v>
      </c>
      <c r="B15" s="4">
        <v>276815</v>
      </c>
      <c r="C15" s="4">
        <v>552487</v>
      </c>
      <c r="D15" s="4">
        <v>0</v>
      </c>
      <c r="E15" s="4">
        <v>0</v>
      </c>
      <c r="F15" s="4">
        <v>22659</v>
      </c>
      <c r="G15" s="4">
        <v>59515</v>
      </c>
      <c r="H15" s="4">
        <v>40365</v>
      </c>
      <c r="I15" s="4">
        <v>97907</v>
      </c>
      <c r="J15" s="4">
        <v>55199</v>
      </c>
      <c r="K15" s="4">
        <v>14367</v>
      </c>
      <c r="L15" s="8">
        <f t="shared" si="0"/>
        <v>1064115</v>
      </c>
      <c r="M15" s="4">
        <f t="shared" si="2"/>
        <v>13727</v>
      </c>
      <c r="N15" s="4">
        <f t="shared" si="3"/>
        <v>15855</v>
      </c>
      <c r="O15" s="4">
        <f t="shared" si="4"/>
        <v>1093697</v>
      </c>
      <c r="P15" s="5">
        <f t="shared" si="5"/>
        <v>1148896</v>
      </c>
      <c r="Q15" s="10">
        <v>8</v>
      </c>
      <c r="S15" s="40">
        <f t="shared" si="11"/>
        <v>866328</v>
      </c>
      <c r="T15" s="8">
        <f t="shared" si="6"/>
        <v>51980</v>
      </c>
      <c r="U15" s="8">
        <f t="shared" si="12"/>
        <v>34653</v>
      </c>
      <c r="V15" s="73">
        <f t="shared" si="7"/>
        <v>86633</v>
      </c>
      <c r="W15" s="73">
        <f aca="true" t="shared" si="14" ref="W15:W31">ROUND(V15*$W$6,0)</f>
        <v>2408</v>
      </c>
      <c r="X15" s="73">
        <f t="shared" si="1"/>
        <v>89041</v>
      </c>
      <c r="Y15" s="77"/>
      <c r="Z15" s="10">
        <v>8</v>
      </c>
      <c r="AA15" s="40">
        <f t="shared" si="10"/>
        <v>866328</v>
      </c>
      <c r="AB15" s="8">
        <f t="shared" si="8"/>
        <v>51980</v>
      </c>
      <c r="AC15" s="8">
        <f t="shared" si="13"/>
        <v>34653</v>
      </c>
      <c r="AD15" s="8">
        <f t="shared" si="9"/>
        <v>86633</v>
      </c>
    </row>
    <row r="16" spans="1:30" ht="16.5" customHeight="1">
      <c r="A16" s="10">
        <v>9</v>
      </c>
      <c r="B16" s="4">
        <v>250433</v>
      </c>
      <c r="C16" s="4">
        <v>424520</v>
      </c>
      <c r="D16" s="4">
        <v>0</v>
      </c>
      <c r="E16" s="4">
        <v>0</v>
      </c>
      <c r="F16" s="4">
        <v>22659</v>
      </c>
      <c r="G16" s="4">
        <v>53843</v>
      </c>
      <c r="H16" s="4">
        <v>30769</v>
      </c>
      <c r="I16" s="4">
        <v>74644</v>
      </c>
      <c r="J16" s="4">
        <v>42062</v>
      </c>
      <c r="K16" s="4">
        <v>14367</v>
      </c>
      <c r="L16" s="8">
        <f t="shared" si="0"/>
        <v>871235</v>
      </c>
      <c r="M16" s="4">
        <f t="shared" si="2"/>
        <v>11239</v>
      </c>
      <c r="N16" s="4">
        <f t="shared" si="3"/>
        <v>12981</v>
      </c>
      <c r="O16" s="4">
        <f t="shared" si="4"/>
        <v>895455</v>
      </c>
      <c r="P16" s="5">
        <f t="shared" si="5"/>
        <v>937517</v>
      </c>
      <c r="Q16" s="10">
        <v>9</v>
      </c>
      <c r="S16" s="40">
        <f t="shared" si="11"/>
        <v>711979</v>
      </c>
      <c r="T16" s="8">
        <f t="shared" si="6"/>
        <v>42719</v>
      </c>
      <c r="U16" s="8">
        <f t="shared" si="12"/>
        <v>28479</v>
      </c>
      <c r="V16" s="73">
        <f t="shared" si="7"/>
        <v>71198</v>
      </c>
      <c r="W16" s="73">
        <f t="shared" si="14"/>
        <v>1979</v>
      </c>
      <c r="X16" s="73">
        <f t="shared" si="1"/>
        <v>73177</v>
      </c>
      <c r="Y16" s="77"/>
      <c r="Z16" s="10">
        <v>9</v>
      </c>
      <c r="AA16" s="40">
        <f t="shared" si="10"/>
        <v>711979</v>
      </c>
      <c r="AB16" s="8">
        <f t="shared" si="8"/>
        <v>42719</v>
      </c>
      <c r="AC16" s="8">
        <f t="shared" si="13"/>
        <v>28479</v>
      </c>
      <c r="AD16" s="8">
        <f t="shared" si="9"/>
        <v>71198</v>
      </c>
    </row>
    <row r="17" spans="1:30" ht="16.5" customHeight="1">
      <c r="A17" s="10">
        <v>10</v>
      </c>
      <c r="B17" s="4">
        <v>233862</v>
      </c>
      <c r="C17" s="4">
        <v>320890</v>
      </c>
      <c r="D17" s="4">
        <v>0</v>
      </c>
      <c r="E17" s="4">
        <v>0</v>
      </c>
      <c r="F17" s="4">
        <v>22659</v>
      </c>
      <c r="G17" s="4">
        <v>50281</v>
      </c>
      <c r="H17" s="4">
        <v>23012</v>
      </c>
      <c r="I17" s="4">
        <v>55786</v>
      </c>
      <c r="J17" s="4">
        <v>31460</v>
      </c>
      <c r="K17" s="4">
        <v>14367</v>
      </c>
      <c r="L17" s="8">
        <f t="shared" si="0"/>
        <v>720857</v>
      </c>
      <c r="M17" s="4">
        <f t="shared" si="2"/>
        <v>9299</v>
      </c>
      <c r="N17" s="4">
        <f t="shared" si="3"/>
        <v>10741</v>
      </c>
      <c r="O17" s="4">
        <f t="shared" si="4"/>
        <v>740897</v>
      </c>
      <c r="P17" s="5">
        <f t="shared" si="5"/>
        <v>772357</v>
      </c>
      <c r="Q17" s="10">
        <v>10</v>
      </c>
      <c r="S17" s="40">
        <f t="shared" si="11"/>
        <v>591778</v>
      </c>
      <c r="T17" s="8">
        <f t="shared" si="6"/>
        <v>35507</v>
      </c>
      <c r="U17" s="8">
        <f t="shared" si="12"/>
        <v>23671</v>
      </c>
      <c r="V17" s="73">
        <f t="shared" si="7"/>
        <v>59178</v>
      </c>
      <c r="W17" s="73">
        <f t="shared" si="14"/>
        <v>1645</v>
      </c>
      <c r="X17" s="73">
        <f t="shared" si="1"/>
        <v>60823</v>
      </c>
      <c r="Y17" s="77"/>
      <c r="Z17" s="10">
        <v>10</v>
      </c>
      <c r="AA17" s="40">
        <f t="shared" si="10"/>
        <v>591778</v>
      </c>
      <c r="AB17" s="8">
        <f t="shared" si="8"/>
        <v>35507</v>
      </c>
      <c r="AC17" s="8">
        <f t="shared" si="13"/>
        <v>23671</v>
      </c>
      <c r="AD17" s="8">
        <f t="shared" si="9"/>
        <v>59178</v>
      </c>
    </row>
    <row r="18" spans="1:30" ht="16.5" customHeight="1">
      <c r="A18" s="10">
        <v>11</v>
      </c>
      <c r="B18" s="4">
        <v>216492</v>
      </c>
      <c r="C18" s="4">
        <v>242468</v>
      </c>
      <c r="D18" s="4">
        <v>0</v>
      </c>
      <c r="E18" s="4">
        <v>0</v>
      </c>
      <c r="F18" s="4">
        <v>22659</v>
      </c>
      <c r="G18" s="4">
        <v>46546</v>
      </c>
      <c r="H18" s="4">
        <v>17129</v>
      </c>
      <c r="I18" s="4">
        <v>41579</v>
      </c>
      <c r="J18" s="4">
        <v>23410</v>
      </c>
      <c r="K18" s="4">
        <v>14367</v>
      </c>
      <c r="L18" s="8">
        <f t="shared" si="0"/>
        <v>601240</v>
      </c>
      <c r="M18" s="4">
        <f t="shared" si="2"/>
        <v>7756</v>
      </c>
      <c r="N18" s="4">
        <f t="shared" si="3"/>
        <v>8958</v>
      </c>
      <c r="O18" s="4">
        <f t="shared" si="4"/>
        <v>617954</v>
      </c>
      <c r="P18" s="5">
        <f t="shared" si="5"/>
        <v>641364</v>
      </c>
      <c r="Q18" s="10">
        <v>11</v>
      </c>
      <c r="S18" s="40">
        <f t="shared" si="11"/>
        <v>495986</v>
      </c>
      <c r="T18" s="8">
        <f t="shared" si="6"/>
        <v>29759</v>
      </c>
      <c r="U18" s="8">
        <f t="shared" si="12"/>
        <v>19839</v>
      </c>
      <c r="V18" s="73">
        <f t="shared" si="7"/>
        <v>49598</v>
      </c>
      <c r="W18" s="73">
        <f t="shared" si="14"/>
        <v>1379</v>
      </c>
      <c r="X18" s="73">
        <f t="shared" si="1"/>
        <v>50977</v>
      </c>
      <c r="Y18" s="77"/>
      <c r="Z18" s="10">
        <v>11</v>
      </c>
      <c r="AA18" s="40">
        <f t="shared" si="10"/>
        <v>495986</v>
      </c>
      <c r="AB18" s="8">
        <f t="shared" si="8"/>
        <v>29759</v>
      </c>
      <c r="AC18" s="8">
        <f t="shared" si="13"/>
        <v>19839</v>
      </c>
      <c r="AD18" s="8">
        <f t="shared" si="9"/>
        <v>49598</v>
      </c>
    </row>
    <row r="19" spans="1:30" ht="16.5" customHeight="1">
      <c r="A19" s="10">
        <v>12</v>
      </c>
      <c r="B19" s="4">
        <v>200510</v>
      </c>
      <c r="C19" s="4">
        <v>178973</v>
      </c>
      <c r="D19" s="4">
        <v>0</v>
      </c>
      <c r="E19" s="4">
        <v>0</v>
      </c>
      <c r="F19" s="4">
        <v>37437</v>
      </c>
      <c r="G19" s="4">
        <v>43110</v>
      </c>
      <c r="H19" s="4">
        <v>13685</v>
      </c>
      <c r="I19" s="4">
        <v>35164</v>
      </c>
      <c r="J19" s="4">
        <v>20367</v>
      </c>
      <c r="K19" s="4">
        <v>53460</v>
      </c>
      <c r="L19" s="8">
        <f t="shared" si="0"/>
        <v>562339</v>
      </c>
      <c r="M19" s="4">
        <f t="shared" si="2"/>
        <v>7254</v>
      </c>
      <c r="N19" s="4">
        <f t="shared" si="3"/>
        <v>8379</v>
      </c>
      <c r="O19" s="4">
        <f t="shared" si="4"/>
        <v>577972</v>
      </c>
      <c r="P19" s="5">
        <f t="shared" si="5"/>
        <v>598339</v>
      </c>
      <c r="Q19" s="10">
        <v>12</v>
      </c>
      <c r="S19" s="40">
        <f t="shared" si="11"/>
        <v>470380</v>
      </c>
      <c r="T19" s="8">
        <f t="shared" si="6"/>
        <v>28223</v>
      </c>
      <c r="U19" s="8">
        <f t="shared" si="12"/>
        <v>18815</v>
      </c>
      <c r="V19" s="73">
        <f t="shared" si="7"/>
        <v>47038</v>
      </c>
      <c r="W19" s="73">
        <f t="shared" si="14"/>
        <v>1308</v>
      </c>
      <c r="X19" s="73">
        <f t="shared" si="1"/>
        <v>48346</v>
      </c>
      <c r="Y19" s="77"/>
      <c r="Z19" s="10">
        <v>12</v>
      </c>
      <c r="AA19" s="40">
        <f t="shared" si="10"/>
        <v>470380</v>
      </c>
      <c r="AB19" s="8">
        <f t="shared" si="8"/>
        <v>28223</v>
      </c>
      <c r="AC19" s="8">
        <f t="shared" si="13"/>
        <v>18815</v>
      </c>
      <c r="AD19" s="8">
        <f t="shared" si="9"/>
        <v>47038</v>
      </c>
    </row>
    <row r="20" spans="1:30" ht="16.5" customHeight="1">
      <c r="A20" s="10">
        <v>13</v>
      </c>
      <c r="B20" s="4">
        <v>185661</v>
      </c>
      <c r="C20" s="4">
        <v>133182</v>
      </c>
      <c r="D20" s="4">
        <v>0</v>
      </c>
      <c r="E20" s="4">
        <v>0</v>
      </c>
      <c r="F20" s="4">
        <v>37437</v>
      </c>
      <c r="G20" s="4">
        <v>39917</v>
      </c>
      <c r="H20" s="4">
        <v>9873</v>
      </c>
      <c r="I20" s="4">
        <v>25961</v>
      </c>
      <c r="J20" s="4">
        <v>13744</v>
      </c>
      <c r="K20" s="4">
        <v>51878</v>
      </c>
      <c r="L20" s="8">
        <f t="shared" si="0"/>
        <v>483909</v>
      </c>
      <c r="M20" s="4">
        <f t="shared" si="2"/>
        <v>6242</v>
      </c>
      <c r="N20" s="4">
        <f t="shared" si="3"/>
        <v>7210</v>
      </c>
      <c r="O20" s="4">
        <f t="shared" si="4"/>
        <v>497361</v>
      </c>
      <c r="P20" s="5">
        <f t="shared" si="5"/>
        <v>511105</v>
      </c>
      <c r="Q20" s="10">
        <v>13</v>
      </c>
      <c r="S20" s="40">
        <f t="shared" si="11"/>
        <v>408158</v>
      </c>
      <c r="T20" s="8">
        <f t="shared" si="6"/>
        <v>24489</v>
      </c>
      <c r="U20" s="8">
        <f t="shared" si="12"/>
        <v>16326</v>
      </c>
      <c r="V20" s="73">
        <f t="shared" si="7"/>
        <v>40815</v>
      </c>
      <c r="W20" s="73">
        <f t="shared" si="14"/>
        <v>1135</v>
      </c>
      <c r="X20" s="73">
        <f t="shared" si="1"/>
        <v>41950</v>
      </c>
      <c r="Y20" s="77"/>
      <c r="Z20" s="10">
        <v>13</v>
      </c>
      <c r="AA20" s="40">
        <f t="shared" si="10"/>
        <v>408158</v>
      </c>
      <c r="AB20" s="8">
        <f t="shared" si="8"/>
        <v>24489</v>
      </c>
      <c r="AC20" s="8">
        <f t="shared" si="13"/>
        <v>16326</v>
      </c>
      <c r="AD20" s="8">
        <f t="shared" si="9"/>
        <v>40815</v>
      </c>
    </row>
    <row r="21" spans="1:30" ht="16.5" customHeight="1">
      <c r="A21" s="10" t="s">
        <v>1</v>
      </c>
      <c r="B21" s="4">
        <v>171931</v>
      </c>
      <c r="C21" s="4">
        <v>100603</v>
      </c>
      <c r="D21" s="4">
        <v>0</v>
      </c>
      <c r="E21" s="4">
        <v>0</v>
      </c>
      <c r="F21" s="4">
        <v>37437</v>
      </c>
      <c r="G21" s="4">
        <v>36965</v>
      </c>
      <c r="H21" s="4">
        <v>7300</v>
      </c>
      <c r="I21" s="4">
        <v>19574</v>
      </c>
      <c r="J21" s="4">
        <v>10218</v>
      </c>
      <c r="K21" s="4">
        <v>51463</v>
      </c>
      <c r="L21" s="8">
        <f t="shared" si="0"/>
        <v>425273</v>
      </c>
      <c r="M21" s="4">
        <f t="shared" si="2"/>
        <v>5486</v>
      </c>
      <c r="N21" s="4">
        <f t="shared" si="3"/>
        <v>6337</v>
      </c>
      <c r="O21" s="4">
        <f t="shared" si="4"/>
        <v>437096</v>
      </c>
      <c r="P21" s="5">
        <f t="shared" si="5"/>
        <v>447314</v>
      </c>
      <c r="Q21" s="10" t="s">
        <v>1</v>
      </c>
      <c r="S21" s="40">
        <f t="shared" si="11"/>
        <v>361434</v>
      </c>
      <c r="T21" s="8">
        <f t="shared" si="6"/>
        <v>21686</v>
      </c>
      <c r="U21" s="8">
        <f t="shared" si="12"/>
        <v>14457</v>
      </c>
      <c r="V21" s="73">
        <f t="shared" si="7"/>
        <v>36143</v>
      </c>
      <c r="W21" s="73">
        <f t="shared" si="14"/>
        <v>1005</v>
      </c>
      <c r="X21" s="73">
        <f t="shared" si="1"/>
        <v>37148</v>
      </c>
      <c r="Y21" s="77"/>
      <c r="Z21" s="10">
        <v>14</v>
      </c>
      <c r="AA21" s="40">
        <f t="shared" si="10"/>
        <v>361434</v>
      </c>
      <c r="AB21" s="8">
        <f t="shared" si="8"/>
        <v>21686</v>
      </c>
      <c r="AC21" s="8">
        <f t="shared" si="13"/>
        <v>14457</v>
      </c>
      <c r="AD21" s="8">
        <f t="shared" si="9"/>
        <v>36143</v>
      </c>
    </row>
    <row r="22" spans="1:30" ht="16.5" customHeight="1">
      <c r="A22" s="10" t="s">
        <v>3</v>
      </c>
      <c r="B22" s="4">
        <v>159305</v>
      </c>
      <c r="C22" s="4">
        <v>80806</v>
      </c>
      <c r="D22" s="4">
        <v>0</v>
      </c>
      <c r="E22" s="4">
        <v>0</v>
      </c>
      <c r="F22" s="4">
        <v>37437</v>
      </c>
      <c r="G22" s="4">
        <v>34251</v>
      </c>
      <c r="H22" s="4">
        <v>5710</v>
      </c>
      <c r="I22" s="4">
        <v>15180</v>
      </c>
      <c r="J22" s="4">
        <v>7981</v>
      </c>
      <c r="K22" s="4">
        <v>44318</v>
      </c>
      <c r="L22" s="8">
        <f t="shared" si="0"/>
        <v>377007</v>
      </c>
      <c r="M22" s="4">
        <f t="shared" si="2"/>
        <v>4863</v>
      </c>
      <c r="N22" s="4">
        <f t="shared" si="3"/>
        <v>5617</v>
      </c>
      <c r="O22" s="4">
        <f t="shared" si="4"/>
        <v>387487</v>
      </c>
      <c r="P22" s="5">
        <f t="shared" si="5"/>
        <v>395468</v>
      </c>
      <c r="Q22" s="10" t="s">
        <v>3</v>
      </c>
      <c r="S22" s="40">
        <f t="shared" si="11"/>
        <v>321866</v>
      </c>
      <c r="T22" s="8">
        <f t="shared" si="6"/>
        <v>19312</v>
      </c>
      <c r="U22" s="8">
        <f t="shared" si="12"/>
        <v>12875</v>
      </c>
      <c r="V22" s="73">
        <f t="shared" si="7"/>
        <v>32187</v>
      </c>
      <c r="W22" s="73">
        <f t="shared" si="14"/>
        <v>895</v>
      </c>
      <c r="X22" s="73">
        <f t="shared" si="1"/>
        <v>33082</v>
      </c>
      <c r="Y22" s="77"/>
      <c r="Z22" s="10">
        <v>15</v>
      </c>
      <c r="AA22" s="40">
        <f t="shared" si="10"/>
        <v>321866</v>
      </c>
      <c r="AB22" s="8">
        <f t="shared" si="8"/>
        <v>19312</v>
      </c>
      <c r="AC22" s="8">
        <f t="shared" si="13"/>
        <v>12875</v>
      </c>
      <c r="AD22" s="8">
        <f t="shared" si="9"/>
        <v>32187</v>
      </c>
    </row>
    <row r="23" spans="1:30" ht="16.5" customHeight="1">
      <c r="A23" s="10" t="s">
        <v>5</v>
      </c>
      <c r="B23" s="4">
        <v>146854</v>
      </c>
      <c r="C23" s="4">
        <v>79361</v>
      </c>
      <c r="D23" s="4">
        <v>0</v>
      </c>
      <c r="E23" s="4">
        <v>0</v>
      </c>
      <c r="F23" s="4">
        <v>37437</v>
      </c>
      <c r="G23" s="4">
        <v>31574</v>
      </c>
      <c r="H23" s="4">
        <v>5548</v>
      </c>
      <c r="I23" s="4">
        <v>14786</v>
      </c>
      <c r="J23" s="4">
        <v>7759</v>
      </c>
      <c r="K23" s="4">
        <v>46694</v>
      </c>
      <c r="L23" s="8">
        <f t="shared" si="0"/>
        <v>362254</v>
      </c>
      <c r="M23" s="4">
        <f t="shared" si="2"/>
        <v>4673</v>
      </c>
      <c r="N23" s="4">
        <f t="shared" si="3"/>
        <v>5398</v>
      </c>
      <c r="O23" s="4">
        <f t="shared" si="4"/>
        <v>372325</v>
      </c>
      <c r="P23" s="5">
        <f t="shared" si="5"/>
        <v>380084</v>
      </c>
      <c r="Q23" s="10" t="s">
        <v>5</v>
      </c>
      <c r="S23" s="40">
        <f t="shared" si="11"/>
        <v>310346</v>
      </c>
      <c r="T23" s="8">
        <f t="shared" si="6"/>
        <v>18621</v>
      </c>
      <c r="U23" s="8">
        <f t="shared" si="12"/>
        <v>12414</v>
      </c>
      <c r="V23" s="73">
        <f t="shared" si="7"/>
        <v>31035</v>
      </c>
      <c r="W23" s="73">
        <f t="shared" si="14"/>
        <v>863</v>
      </c>
      <c r="X23" s="73">
        <f t="shared" si="1"/>
        <v>31898</v>
      </c>
      <c r="Y23" s="77"/>
      <c r="Z23" s="10">
        <v>16</v>
      </c>
      <c r="AA23" s="40">
        <f t="shared" si="10"/>
        <v>310346</v>
      </c>
      <c r="AB23" s="8">
        <f t="shared" si="8"/>
        <v>18621</v>
      </c>
      <c r="AC23" s="8">
        <f t="shared" si="13"/>
        <v>12414</v>
      </c>
      <c r="AD23" s="8">
        <f t="shared" si="9"/>
        <v>31035</v>
      </c>
    </row>
    <row r="24" spans="1:30" ht="16.5" customHeight="1">
      <c r="A24" s="10" t="s">
        <v>7</v>
      </c>
      <c r="B24" s="4">
        <v>136222</v>
      </c>
      <c r="C24" s="4">
        <v>61360</v>
      </c>
      <c r="D24" s="4">
        <v>0</v>
      </c>
      <c r="E24" s="4">
        <v>0</v>
      </c>
      <c r="F24" s="4">
        <v>37437</v>
      </c>
      <c r="G24" s="4">
        <v>29287</v>
      </c>
      <c r="H24" s="4">
        <v>3978</v>
      </c>
      <c r="I24" s="4">
        <v>10654</v>
      </c>
      <c r="J24" s="4">
        <v>5569</v>
      </c>
      <c r="K24" s="4">
        <v>43438</v>
      </c>
      <c r="L24" s="8">
        <f t="shared" si="0"/>
        <v>322376</v>
      </c>
      <c r="M24" s="4">
        <f t="shared" si="2"/>
        <v>4159</v>
      </c>
      <c r="N24" s="4">
        <f t="shared" si="3"/>
        <v>4803</v>
      </c>
      <c r="O24" s="4">
        <f t="shared" si="4"/>
        <v>331338</v>
      </c>
      <c r="P24" s="5">
        <f t="shared" si="5"/>
        <v>336907</v>
      </c>
      <c r="Q24" s="10" t="s">
        <v>7</v>
      </c>
      <c r="S24" s="40">
        <f t="shared" si="11"/>
        <v>278457</v>
      </c>
      <c r="T24" s="8">
        <f t="shared" si="6"/>
        <v>16707</v>
      </c>
      <c r="U24" s="8">
        <f t="shared" si="12"/>
        <v>11138</v>
      </c>
      <c r="V24" s="73">
        <f t="shared" si="7"/>
        <v>27845</v>
      </c>
      <c r="W24" s="73">
        <f t="shared" si="14"/>
        <v>774</v>
      </c>
      <c r="X24" s="73">
        <f t="shared" si="1"/>
        <v>28619</v>
      </c>
      <c r="Y24" s="77"/>
      <c r="Z24" s="10">
        <v>17</v>
      </c>
      <c r="AA24" s="40">
        <f t="shared" si="10"/>
        <v>278457</v>
      </c>
      <c r="AB24" s="8">
        <f t="shared" si="8"/>
        <v>16707</v>
      </c>
      <c r="AC24" s="8">
        <f t="shared" si="13"/>
        <v>11138</v>
      </c>
      <c r="AD24" s="8">
        <f t="shared" si="9"/>
        <v>27845</v>
      </c>
    </row>
    <row r="25" spans="1:30" ht="16.5" customHeight="1">
      <c r="A25" s="10" t="s">
        <v>9</v>
      </c>
      <c r="B25" s="4">
        <v>126116</v>
      </c>
      <c r="C25" s="4">
        <v>59422</v>
      </c>
      <c r="D25" s="4">
        <v>0</v>
      </c>
      <c r="E25" s="4">
        <v>0</v>
      </c>
      <c r="F25" s="4">
        <v>37437</v>
      </c>
      <c r="G25" s="4">
        <v>27115</v>
      </c>
      <c r="H25" s="4">
        <v>3596</v>
      </c>
      <c r="I25" s="4">
        <v>9743</v>
      </c>
      <c r="J25" s="4">
        <v>5026</v>
      </c>
      <c r="K25" s="4">
        <v>43438</v>
      </c>
      <c r="L25" s="8">
        <f t="shared" si="0"/>
        <v>306867</v>
      </c>
      <c r="M25" s="4">
        <f t="shared" si="2"/>
        <v>3959</v>
      </c>
      <c r="N25" s="4">
        <f t="shared" si="3"/>
        <v>4572</v>
      </c>
      <c r="O25" s="4">
        <f t="shared" si="4"/>
        <v>315398</v>
      </c>
      <c r="P25" s="5">
        <f t="shared" si="5"/>
        <v>320424</v>
      </c>
      <c r="Q25" s="10" t="s">
        <v>9</v>
      </c>
      <c r="S25" s="40">
        <f t="shared" si="11"/>
        <v>266413</v>
      </c>
      <c r="T25" s="8">
        <f t="shared" si="6"/>
        <v>15985</v>
      </c>
      <c r="U25" s="8">
        <f t="shared" si="12"/>
        <v>10657</v>
      </c>
      <c r="V25" s="73">
        <f t="shared" si="7"/>
        <v>26642</v>
      </c>
      <c r="W25" s="73">
        <f t="shared" si="14"/>
        <v>741</v>
      </c>
      <c r="X25" s="73">
        <f t="shared" si="1"/>
        <v>27383</v>
      </c>
      <c r="Y25" s="77"/>
      <c r="Z25" s="10">
        <v>18</v>
      </c>
      <c r="AA25" s="40">
        <f t="shared" si="10"/>
        <v>266413</v>
      </c>
      <c r="AB25" s="8">
        <f t="shared" si="8"/>
        <v>15985</v>
      </c>
      <c r="AC25" s="8">
        <f t="shared" si="13"/>
        <v>10657</v>
      </c>
      <c r="AD25" s="8">
        <f t="shared" si="9"/>
        <v>26642</v>
      </c>
    </row>
    <row r="26" spans="1:30" ht="16.5" customHeight="1">
      <c r="A26" s="10" t="s">
        <v>2</v>
      </c>
      <c r="B26" s="4">
        <v>171931</v>
      </c>
      <c r="C26" s="4">
        <v>100603</v>
      </c>
      <c r="D26" s="4">
        <v>0</v>
      </c>
      <c r="E26" s="4">
        <v>0</v>
      </c>
      <c r="F26" s="4">
        <v>37437</v>
      </c>
      <c r="G26" s="4">
        <v>34386</v>
      </c>
      <c r="H26" s="4">
        <v>7300</v>
      </c>
      <c r="I26" s="4">
        <v>19574</v>
      </c>
      <c r="J26" s="4">
        <v>10218</v>
      </c>
      <c r="K26" s="4">
        <v>51463</v>
      </c>
      <c r="L26" s="8">
        <f t="shared" si="0"/>
        <v>422694</v>
      </c>
      <c r="M26" s="4">
        <f t="shared" si="2"/>
        <v>5453</v>
      </c>
      <c r="N26" s="4">
        <f t="shared" si="3"/>
        <v>6298</v>
      </c>
      <c r="O26" s="4">
        <f t="shared" si="4"/>
        <v>434445</v>
      </c>
      <c r="P26" s="5">
        <f t="shared" si="5"/>
        <v>444663</v>
      </c>
      <c r="Q26" s="10" t="s">
        <v>2</v>
      </c>
      <c r="S26" s="40">
        <f t="shared" si="11"/>
        <v>361434</v>
      </c>
      <c r="T26" s="8">
        <f t="shared" si="6"/>
        <v>21686</v>
      </c>
      <c r="U26" s="8">
        <f t="shared" si="12"/>
        <v>14457</v>
      </c>
      <c r="V26" s="73">
        <f t="shared" si="7"/>
        <v>36143</v>
      </c>
      <c r="W26" s="73">
        <f t="shared" si="14"/>
        <v>1005</v>
      </c>
      <c r="X26" s="73">
        <f t="shared" si="1"/>
        <v>37148</v>
      </c>
      <c r="Y26" s="77"/>
      <c r="Z26" s="10">
        <v>19</v>
      </c>
      <c r="AA26" s="40">
        <f>$B31+$C31+$F31+$K31</f>
        <v>265203</v>
      </c>
      <c r="AB26" s="8">
        <f t="shared" si="8"/>
        <v>15912</v>
      </c>
      <c r="AC26" s="8">
        <f t="shared" si="13"/>
        <v>10608</v>
      </c>
      <c r="AD26" s="8">
        <f t="shared" si="9"/>
        <v>26520</v>
      </c>
    </row>
    <row r="27" spans="1:30" ht="16.5" customHeight="1">
      <c r="A27" s="10" t="s">
        <v>4</v>
      </c>
      <c r="B27" s="4">
        <v>159305</v>
      </c>
      <c r="C27" s="4">
        <v>80806</v>
      </c>
      <c r="D27" s="4">
        <v>0</v>
      </c>
      <c r="E27" s="4">
        <v>0</v>
      </c>
      <c r="F27" s="4">
        <v>37437</v>
      </c>
      <c r="G27" s="4">
        <v>31861</v>
      </c>
      <c r="H27" s="4">
        <v>5710</v>
      </c>
      <c r="I27" s="4">
        <v>15180</v>
      </c>
      <c r="J27" s="4">
        <v>7981</v>
      </c>
      <c r="K27" s="4">
        <v>44318</v>
      </c>
      <c r="L27" s="8">
        <f t="shared" si="0"/>
        <v>374617</v>
      </c>
      <c r="M27" s="4">
        <f t="shared" si="2"/>
        <v>4833</v>
      </c>
      <c r="N27" s="4">
        <f t="shared" si="3"/>
        <v>5582</v>
      </c>
      <c r="O27" s="4">
        <f t="shared" si="4"/>
        <v>385032</v>
      </c>
      <c r="P27" s="5">
        <f t="shared" si="5"/>
        <v>393013</v>
      </c>
      <c r="Q27" s="10" t="s">
        <v>4</v>
      </c>
      <c r="S27" s="40">
        <f t="shared" si="11"/>
        <v>321866</v>
      </c>
      <c r="T27" s="8">
        <f t="shared" si="6"/>
        <v>19312</v>
      </c>
      <c r="U27" s="8">
        <f t="shared" si="12"/>
        <v>12875</v>
      </c>
      <c r="V27" s="73">
        <f t="shared" si="7"/>
        <v>32187</v>
      </c>
      <c r="W27" s="73">
        <f t="shared" si="14"/>
        <v>895</v>
      </c>
      <c r="X27" s="73">
        <f t="shared" si="1"/>
        <v>33082</v>
      </c>
      <c r="Y27" s="72"/>
      <c r="Z27" s="67"/>
      <c r="AA27" s="6"/>
      <c r="AB27" s="6"/>
      <c r="AC27" s="6"/>
      <c r="AD27" s="6"/>
    </row>
    <row r="28" spans="1:30" ht="16.5" customHeight="1">
      <c r="A28" s="10" t="s">
        <v>6</v>
      </c>
      <c r="B28" s="4">
        <v>146854</v>
      </c>
      <c r="C28" s="4">
        <v>79361</v>
      </c>
      <c r="D28" s="4">
        <v>0</v>
      </c>
      <c r="E28" s="4">
        <v>0</v>
      </c>
      <c r="F28" s="4">
        <v>37437</v>
      </c>
      <c r="G28" s="4">
        <v>29371</v>
      </c>
      <c r="H28" s="4">
        <v>5548</v>
      </c>
      <c r="I28" s="4">
        <v>14786</v>
      </c>
      <c r="J28" s="4">
        <v>7759</v>
      </c>
      <c r="K28" s="4">
        <v>46694</v>
      </c>
      <c r="L28" s="8">
        <f t="shared" si="0"/>
        <v>360051</v>
      </c>
      <c r="M28" s="4">
        <f t="shared" si="2"/>
        <v>4645</v>
      </c>
      <c r="N28" s="4">
        <f t="shared" si="3"/>
        <v>5365</v>
      </c>
      <c r="O28" s="4">
        <f t="shared" si="4"/>
        <v>370061</v>
      </c>
      <c r="P28" s="5">
        <f t="shared" si="5"/>
        <v>377820</v>
      </c>
      <c r="Q28" s="10" t="s">
        <v>6</v>
      </c>
      <c r="S28" s="40">
        <f t="shared" si="11"/>
        <v>310346</v>
      </c>
      <c r="T28" s="8">
        <f t="shared" si="6"/>
        <v>18621</v>
      </c>
      <c r="U28" s="8">
        <f t="shared" si="12"/>
        <v>12414</v>
      </c>
      <c r="V28" s="73">
        <f t="shared" si="7"/>
        <v>31035</v>
      </c>
      <c r="W28" s="73">
        <f t="shared" si="14"/>
        <v>863</v>
      </c>
      <c r="X28" s="73">
        <f t="shared" si="1"/>
        <v>31898</v>
      </c>
      <c r="Y28" s="72"/>
      <c r="Z28" s="6"/>
      <c r="AA28" s="6"/>
      <c r="AB28" s="7"/>
      <c r="AC28" s="7"/>
      <c r="AD28" s="7"/>
    </row>
    <row r="29" spans="1:26" ht="16.5" customHeight="1">
      <c r="A29" s="10" t="s">
        <v>8</v>
      </c>
      <c r="B29" s="4">
        <v>136222</v>
      </c>
      <c r="C29" s="4">
        <v>61360</v>
      </c>
      <c r="D29" s="4">
        <v>0</v>
      </c>
      <c r="E29" s="4">
        <v>0</v>
      </c>
      <c r="F29" s="4">
        <v>37437</v>
      </c>
      <c r="G29" s="4">
        <v>27244</v>
      </c>
      <c r="H29" s="4">
        <v>3978</v>
      </c>
      <c r="I29" s="4">
        <v>10654</v>
      </c>
      <c r="J29" s="4">
        <v>5569</v>
      </c>
      <c r="K29" s="4">
        <v>43438</v>
      </c>
      <c r="L29" s="8">
        <f t="shared" si="0"/>
        <v>320333</v>
      </c>
      <c r="M29" s="4">
        <f t="shared" si="2"/>
        <v>4132</v>
      </c>
      <c r="N29" s="4">
        <f t="shared" si="3"/>
        <v>4773</v>
      </c>
      <c r="O29" s="4">
        <f t="shared" si="4"/>
        <v>329238</v>
      </c>
      <c r="P29" s="5">
        <f t="shared" si="5"/>
        <v>334807</v>
      </c>
      <c r="Q29" s="10" t="s">
        <v>8</v>
      </c>
      <c r="S29" s="40">
        <f t="shared" si="11"/>
        <v>278457</v>
      </c>
      <c r="T29" s="8">
        <f t="shared" si="6"/>
        <v>16707</v>
      </c>
      <c r="U29" s="8">
        <f t="shared" si="12"/>
        <v>11138</v>
      </c>
      <c r="V29" s="73">
        <f t="shared" si="7"/>
        <v>27845</v>
      </c>
      <c r="W29" s="73">
        <f t="shared" si="14"/>
        <v>774</v>
      </c>
      <c r="X29" s="73">
        <f t="shared" si="1"/>
        <v>28619</v>
      </c>
      <c r="Y29" s="72"/>
      <c r="Z29" s="6"/>
    </row>
    <row r="30" spans="1:26" ht="16.5" customHeight="1">
      <c r="A30" s="10" t="s">
        <v>10</v>
      </c>
      <c r="B30" s="4">
        <v>126116</v>
      </c>
      <c r="C30" s="4">
        <v>59422</v>
      </c>
      <c r="D30" s="4">
        <v>0</v>
      </c>
      <c r="E30" s="4">
        <v>0</v>
      </c>
      <c r="F30" s="4">
        <v>37437</v>
      </c>
      <c r="G30" s="4">
        <v>25224</v>
      </c>
      <c r="H30" s="4">
        <v>3596</v>
      </c>
      <c r="I30" s="4">
        <v>9743</v>
      </c>
      <c r="J30" s="4">
        <v>5026</v>
      </c>
      <c r="K30" s="4">
        <v>43438</v>
      </c>
      <c r="L30" s="8">
        <f t="shared" si="0"/>
        <v>304976</v>
      </c>
      <c r="M30" s="4">
        <f t="shared" si="2"/>
        <v>3934</v>
      </c>
      <c r="N30" s="4">
        <f t="shared" si="3"/>
        <v>4544</v>
      </c>
      <c r="O30" s="4">
        <f t="shared" si="4"/>
        <v>313454</v>
      </c>
      <c r="P30" s="5">
        <f t="shared" si="5"/>
        <v>318480</v>
      </c>
      <c r="Q30" s="10" t="s">
        <v>10</v>
      </c>
      <c r="S30" s="40">
        <f t="shared" si="11"/>
        <v>266413</v>
      </c>
      <c r="T30" s="8">
        <f t="shared" si="6"/>
        <v>15985</v>
      </c>
      <c r="U30" s="8">
        <f t="shared" si="12"/>
        <v>10657</v>
      </c>
      <c r="V30" s="73">
        <f t="shared" si="7"/>
        <v>26642</v>
      </c>
      <c r="W30" s="73">
        <f t="shared" si="14"/>
        <v>741</v>
      </c>
      <c r="X30" s="73">
        <f t="shared" si="1"/>
        <v>27383</v>
      </c>
      <c r="Y30" s="72"/>
      <c r="Z30" s="6"/>
    </row>
    <row r="31" spans="1:26" ht="16.5" customHeight="1">
      <c r="A31" s="10">
        <v>19</v>
      </c>
      <c r="B31" s="4">
        <v>117497</v>
      </c>
      <c r="C31" s="4">
        <v>64992</v>
      </c>
      <c r="D31" s="4">
        <v>0</v>
      </c>
      <c r="E31" s="4">
        <v>0</v>
      </c>
      <c r="F31" s="4">
        <v>37437</v>
      </c>
      <c r="G31" s="4">
        <v>23499</v>
      </c>
      <c r="H31" s="4">
        <v>3654</v>
      </c>
      <c r="I31" s="4">
        <v>9876</v>
      </c>
      <c r="J31" s="4">
        <v>5130</v>
      </c>
      <c r="K31" s="4">
        <v>45277</v>
      </c>
      <c r="L31" s="8">
        <f t="shared" si="0"/>
        <v>302232</v>
      </c>
      <c r="M31" s="4">
        <f t="shared" si="2"/>
        <v>3899</v>
      </c>
      <c r="N31" s="4">
        <f t="shared" si="3"/>
        <v>4503</v>
      </c>
      <c r="O31" s="4">
        <f t="shared" si="4"/>
        <v>310634</v>
      </c>
      <c r="P31" s="5">
        <f t="shared" si="5"/>
        <v>315764</v>
      </c>
      <c r="Q31" s="10">
        <v>19</v>
      </c>
      <c r="S31" s="40">
        <f>B31+C31+F31+K31</f>
        <v>265203</v>
      </c>
      <c r="T31" s="8">
        <f t="shared" si="6"/>
        <v>15912</v>
      </c>
      <c r="U31" s="8">
        <f t="shared" si="12"/>
        <v>10608</v>
      </c>
      <c r="V31" s="73">
        <f t="shared" si="7"/>
        <v>26520</v>
      </c>
      <c r="W31" s="73">
        <f t="shared" si="14"/>
        <v>737</v>
      </c>
      <c r="X31" s="73">
        <f t="shared" si="1"/>
        <v>27257</v>
      </c>
      <c r="Y31" s="72"/>
      <c r="Z31" s="6"/>
    </row>
    <row r="32" spans="23:25" ht="12.75">
      <c r="W32" s="7"/>
      <c r="X32" s="7"/>
      <c r="Y32" s="69"/>
    </row>
    <row r="33" spans="23:25" ht="12.75">
      <c r="W33" s="7"/>
      <c r="X33" s="7"/>
      <c r="Y33" s="69"/>
    </row>
    <row r="34" spans="3:14" ht="12.75">
      <c r="C34" s="11"/>
      <c r="E34" s="11"/>
      <c r="F34" s="11"/>
      <c r="G34" s="11"/>
      <c r="H34" s="11"/>
      <c r="I34" s="11"/>
      <c r="K34" s="11"/>
      <c r="L34" s="11"/>
      <c r="M34" s="11"/>
      <c r="N34" s="11"/>
    </row>
    <row r="35" s="80" customFormat="1" ht="15">
      <c r="Y35" s="81"/>
    </row>
    <row r="36" spans="13:14" ht="12.75">
      <c r="M36" s="11"/>
      <c r="N36" s="11"/>
    </row>
  </sheetData>
  <sheetProtection/>
  <mergeCells count="13">
    <mergeCell ref="AB5:AB6"/>
    <mergeCell ref="AC5:AC6"/>
    <mergeCell ref="AD5:AD6"/>
    <mergeCell ref="T5:T6"/>
    <mergeCell ref="Z5:Z7"/>
    <mergeCell ref="U5:U6"/>
    <mergeCell ref="X5:X6"/>
    <mergeCell ref="A2:F2"/>
    <mergeCell ref="A3:R3"/>
    <mergeCell ref="O5:P5"/>
    <mergeCell ref="A4:R4"/>
    <mergeCell ref="L5:L7"/>
    <mergeCell ref="Q5:Q7"/>
  </mergeCells>
  <printOptions horizontalCentered="1"/>
  <pageMargins left="0.21" right="0.17" top="0.3937007874015748" bottom="0.3937007874015748" header="0" footer="0"/>
  <pageSetup fitToHeight="1" fitToWidth="1" horizontalDpi="300" verticalDpi="300" orientation="landscape" paperSize="9" scale="68" r:id="rId1"/>
  <headerFooter alignWithMargins="0">
    <oddFooter>&amp;L&amp;F&amp;C&amp;D&amp;R&amp;A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B11" sqref="B11"/>
    </sheetView>
  </sheetViews>
  <sheetFormatPr defaultColWidth="11.421875" defaultRowHeight="12.75"/>
  <cols>
    <col min="2" max="2" width="12.7109375" style="0" bestFit="1" customWidth="1"/>
    <col min="3" max="3" width="13.421875" style="0" bestFit="1" customWidth="1"/>
    <col min="4" max="4" width="12.140625" style="0" bestFit="1" customWidth="1"/>
  </cols>
  <sheetData>
    <row r="1" spans="1:4" ht="39" customHeight="1">
      <c r="A1" s="94" t="s">
        <v>12</v>
      </c>
      <c r="B1" s="94"/>
      <c r="C1" s="94"/>
      <c r="D1" s="94"/>
    </row>
    <row r="2" spans="1:4" ht="15">
      <c r="A2" s="39"/>
      <c r="B2" s="39"/>
      <c r="C2" s="39"/>
      <c r="D2" s="39"/>
    </row>
    <row r="3" spans="1:8" ht="12.75">
      <c r="A3" s="93" t="s">
        <v>48</v>
      </c>
      <c r="B3" s="93"/>
      <c r="C3" s="93"/>
      <c r="D3" s="93"/>
      <c r="E3" s="93"/>
      <c r="F3" s="93"/>
      <c r="G3" s="93"/>
      <c r="H3" s="93"/>
    </row>
    <row r="4" spans="1:3" ht="15">
      <c r="A4" s="1"/>
      <c r="B4" s="2"/>
      <c r="C4" s="2"/>
    </row>
    <row r="5" spans="1:9" ht="12.75">
      <c r="A5" s="22" t="s">
        <v>0</v>
      </c>
      <c r="B5" s="23" t="s">
        <v>24</v>
      </c>
      <c r="C5" s="23" t="s">
        <v>25</v>
      </c>
      <c r="D5" s="24" t="s">
        <v>26</v>
      </c>
      <c r="E5" s="25" t="s">
        <v>27</v>
      </c>
      <c r="F5" s="26" t="s">
        <v>27</v>
      </c>
      <c r="G5" s="26" t="s">
        <v>28</v>
      </c>
      <c r="H5" s="24" t="s">
        <v>29</v>
      </c>
      <c r="I5" s="22" t="s">
        <v>0</v>
      </c>
    </row>
    <row r="6" spans="1:9" ht="15">
      <c r="A6" s="27"/>
      <c r="B6" s="28" t="s">
        <v>30</v>
      </c>
      <c r="C6" s="28" t="s">
        <v>31</v>
      </c>
      <c r="D6" s="29"/>
      <c r="E6" s="30" t="s">
        <v>32</v>
      </c>
      <c r="F6" s="31">
        <v>0.25</v>
      </c>
      <c r="G6" s="32">
        <v>0.5</v>
      </c>
      <c r="H6" s="29" t="s">
        <v>33</v>
      </c>
      <c r="I6" s="27"/>
    </row>
    <row r="7" spans="1:9" ht="15.75">
      <c r="A7" s="35">
        <v>2</v>
      </c>
      <c r="B7" s="36">
        <f>'2011'!B8</f>
        <v>438607</v>
      </c>
      <c r="C7" s="36">
        <f>'2011'!C8</f>
        <v>1651265</v>
      </c>
      <c r="D7" s="21">
        <f>SUM(B7:C7)</f>
        <v>2089872</v>
      </c>
      <c r="E7" s="33">
        <f>D7/190</f>
        <v>10999.326315789474</v>
      </c>
      <c r="F7" s="34">
        <f>$E7*1.25</f>
        <v>13749.157894736843</v>
      </c>
      <c r="G7" s="34">
        <f>E7*1.5</f>
        <v>16498.98947368421</v>
      </c>
      <c r="H7" s="21">
        <f aca="true" t="shared" si="0" ref="H7:H24">$F7*40</f>
        <v>549966.3157894737</v>
      </c>
      <c r="I7" s="38">
        <v>2</v>
      </c>
    </row>
    <row r="8" spans="1:9" ht="15.75">
      <c r="A8" s="38">
        <v>3</v>
      </c>
      <c r="B8" s="37">
        <f>'2011'!B10</f>
        <v>447272</v>
      </c>
      <c r="C8" s="36">
        <f>'2011'!C10</f>
        <v>1361636</v>
      </c>
      <c r="D8" s="21">
        <f aca="true" t="shared" si="1" ref="D8:D24">SUM(B8:C8)</f>
        <v>1808908</v>
      </c>
      <c r="E8" s="33">
        <f aca="true" t="shared" si="2" ref="E8:E24">D8/190</f>
        <v>9520.568421052632</v>
      </c>
      <c r="F8" s="34">
        <f aca="true" t="shared" si="3" ref="F8:F24">$E8*1.25</f>
        <v>11900.71052631579</v>
      </c>
      <c r="G8" s="34">
        <f aca="true" t="shared" si="4" ref="G8:G24">E8*1.5</f>
        <v>14280.85263157895</v>
      </c>
      <c r="H8" s="21">
        <f t="shared" si="0"/>
        <v>476028.4210526316</v>
      </c>
      <c r="I8" s="38">
        <v>3</v>
      </c>
    </row>
    <row r="9" spans="1:9" ht="15.75">
      <c r="A9" s="38">
        <v>4</v>
      </c>
      <c r="B9" s="37">
        <f>'2011'!B11</f>
        <v>424010</v>
      </c>
      <c r="C9" s="36">
        <f>'2011'!C11</f>
        <v>1321083</v>
      </c>
      <c r="D9" s="21">
        <f t="shared" si="1"/>
        <v>1745093</v>
      </c>
      <c r="E9" s="33">
        <f t="shared" si="2"/>
        <v>9184.7</v>
      </c>
      <c r="F9" s="34">
        <f t="shared" si="3"/>
        <v>11480.875</v>
      </c>
      <c r="G9" s="34">
        <f t="shared" si="4"/>
        <v>13777.050000000001</v>
      </c>
      <c r="H9" s="21">
        <f t="shared" si="0"/>
        <v>459235</v>
      </c>
      <c r="I9" s="38">
        <v>4</v>
      </c>
    </row>
    <row r="10" spans="1:9" ht="15.75">
      <c r="A10" s="35">
        <v>5</v>
      </c>
      <c r="B10" s="37">
        <f>'2011'!B12</f>
        <v>400753</v>
      </c>
      <c r="C10" s="36">
        <f>'2011'!C12</f>
        <v>1135440</v>
      </c>
      <c r="D10" s="21">
        <f t="shared" si="1"/>
        <v>1536193</v>
      </c>
      <c r="E10" s="33">
        <f t="shared" si="2"/>
        <v>8085.226315789474</v>
      </c>
      <c r="F10" s="34">
        <f t="shared" si="3"/>
        <v>10106.532894736843</v>
      </c>
      <c r="G10" s="34">
        <f t="shared" si="4"/>
        <v>12127.839473684211</v>
      </c>
      <c r="H10" s="21">
        <f t="shared" si="0"/>
        <v>404261.3157894737</v>
      </c>
      <c r="I10" s="38">
        <v>5</v>
      </c>
    </row>
    <row r="11" spans="1:9" ht="15.75">
      <c r="A11" s="38">
        <v>6</v>
      </c>
      <c r="B11" s="37">
        <f>'2011'!B13</f>
        <v>347819</v>
      </c>
      <c r="C11" s="36">
        <f>'2011'!C13</f>
        <v>959533</v>
      </c>
      <c r="D11" s="21">
        <f t="shared" si="1"/>
        <v>1307352</v>
      </c>
      <c r="E11" s="33">
        <f t="shared" si="2"/>
        <v>6880.8</v>
      </c>
      <c r="F11" s="34">
        <f t="shared" si="3"/>
        <v>8601</v>
      </c>
      <c r="G11" s="34">
        <f t="shared" si="4"/>
        <v>10321.2</v>
      </c>
      <c r="H11" s="21">
        <f t="shared" si="0"/>
        <v>344040</v>
      </c>
      <c r="I11" s="38">
        <v>6</v>
      </c>
    </row>
    <row r="12" spans="1:9" ht="15.75">
      <c r="A12" s="38">
        <v>7</v>
      </c>
      <c r="B12" s="37">
        <f>'2011'!B14</f>
        <v>322339</v>
      </c>
      <c r="C12" s="36">
        <f>'2011'!C14</f>
        <v>719580</v>
      </c>
      <c r="D12" s="21">
        <f t="shared" si="1"/>
        <v>1041919</v>
      </c>
      <c r="E12" s="33">
        <f t="shared" si="2"/>
        <v>5483.784210526316</v>
      </c>
      <c r="F12" s="34">
        <f t="shared" si="3"/>
        <v>6854.730263157895</v>
      </c>
      <c r="G12" s="34">
        <f t="shared" si="4"/>
        <v>8225.676315789475</v>
      </c>
      <c r="H12" s="21">
        <f t="shared" si="0"/>
        <v>274189.2105263158</v>
      </c>
      <c r="I12" s="38">
        <v>7</v>
      </c>
    </row>
    <row r="13" spans="1:9" ht="15.75">
      <c r="A13" s="35">
        <v>8</v>
      </c>
      <c r="B13" s="37">
        <f>'2011'!B15</f>
        <v>276815</v>
      </c>
      <c r="C13" s="36">
        <f>'2011'!C15</f>
        <v>552487</v>
      </c>
      <c r="D13" s="21">
        <f t="shared" si="1"/>
        <v>829302</v>
      </c>
      <c r="E13" s="33">
        <f t="shared" si="2"/>
        <v>4364.747368421053</v>
      </c>
      <c r="F13" s="34">
        <f t="shared" si="3"/>
        <v>5455.934210526316</v>
      </c>
      <c r="G13" s="34">
        <f t="shared" si="4"/>
        <v>6547.121052631579</v>
      </c>
      <c r="H13" s="21">
        <f t="shared" si="0"/>
        <v>218237.36842105264</v>
      </c>
      <c r="I13" s="38">
        <v>8</v>
      </c>
    </row>
    <row r="14" spans="1:9" ht="15.75">
      <c r="A14" s="38">
        <v>9</v>
      </c>
      <c r="B14" s="37">
        <f>'2011'!B16</f>
        <v>250433</v>
      </c>
      <c r="C14" s="36">
        <f>'2011'!C16</f>
        <v>424520</v>
      </c>
      <c r="D14" s="21">
        <f t="shared" si="1"/>
        <v>674953</v>
      </c>
      <c r="E14" s="33">
        <f t="shared" si="2"/>
        <v>3552.3842105263157</v>
      </c>
      <c r="F14" s="34">
        <f t="shared" si="3"/>
        <v>4440.480263157895</v>
      </c>
      <c r="G14" s="34">
        <f t="shared" si="4"/>
        <v>5328.5763157894735</v>
      </c>
      <c r="H14" s="21">
        <f t="shared" si="0"/>
        <v>177619.2105263158</v>
      </c>
      <c r="I14" s="38">
        <v>9</v>
      </c>
    </row>
    <row r="15" spans="1:9" ht="15.75">
      <c r="A15" s="38">
        <v>10</v>
      </c>
      <c r="B15" s="37">
        <f>'2011'!B17</f>
        <v>233862</v>
      </c>
      <c r="C15" s="36">
        <f>'2011'!C17</f>
        <v>320890</v>
      </c>
      <c r="D15" s="21">
        <f t="shared" si="1"/>
        <v>554752</v>
      </c>
      <c r="E15" s="33">
        <f t="shared" si="2"/>
        <v>2919.7473684210527</v>
      </c>
      <c r="F15" s="34">
        <f t="shared" si="3"/>
        <v>3649.684210526316</v>
      </c>
      <c r="G15" s="34">
        <f t="shared" si="4"/>
        <v>4379.621052631579</v>
      </c>
      <c r="H15" s="21">
        <f t="shared" si="0"/>
        <v>145987.36842105264</v>
      </c>
      <c r="I15" s="38">
        <v>10</v>
      </c>
    </row>
    <row r="16" spans="1:9" ht="15.75">
      <c r="A16" s="35">
        <v>11</v>
      </c>
      <c r="B16" s="37">
        <f>'2011'!B18</f>
        <v>216492</v>
      </c>
      <c r="C16" s="36">
        <f>'2011'!C18</f>
        <v>242468</v>
      </c>
      <c r="D16" s="21">
        <f t="shared" si="1"/>
        <v>458960</v>
      </c>
      <c r="E16" s="33">
        <f t="shared" si="2"/>
        <v>2415.5789473684213</v>
      </c>
      <c r="F16" s="34">
        <f t="shared" si="3"/>
        <v>3019.4736842105267</v>
      </c>
      <c r="G16" s="34">
        <f t="shared" si="4"/>
        <v>3623.3684210526317</v>
      </c>
      <c r="H16" s="21">
        <f t="shared" si="0"/>
        <v>120778.94736842107</v>
      </c>
      <c r="I16" s="38">
        <v>11</v>
      </c>
    </row>
    <row r="17" spans="1:9" ht="15.75">
      <c r="A17" s="38">
        <v>12</v>
      </c>
      <c r="B17" s="37">
        <f>'2011'!B19</f>
        <v>200510</v>
      </c>
      <c r="C17" s="36">
        <f>'2011'!C19</f>
        <v>178973</v>
      </c>
      <c r="D17" s="21">
        <f t="shared" si="1"/>
        <v>379483</v>
      </c>
      <c r="E17" s="33">
        <f t="shared" si="2"/>
        <v>1997.278947368421</v>
      </c>
      <c r="F17" s="34">
        <f t="shared" si="3"/>
        <v>2496.5986842105262</v>
      </c>
      <c r="G17" s="34">
        <f t="shared" si="4"/>
        <v>2995.918421052632</v>
      </c>
      <c r="H17" s="21">
        <f t="shared" si="0"/>
        <v>99863.94736842105</v>
      </c>
      <c r="I17" s="38">
        <v>12</v>
      </c>
    </row>
    <row r="18" spans="1:9" ht="15.75">
      <c r="A18" s="38">
        <v>13</v>
      </c>
      <c r="B18" s="37">
        <f>'2011'!B20</f>
        <v>185661</v>
      </c>
      <c r="C18" s="36">
        <f>'2011'!C20</f>
        <v>133182</v>
      </c>
      <c r="D18" s="21">
        <f t="shared" si="1"/>
        <v>318843</v>
      </c>
      <c r="E18" s="33">
        <f t="shared" si="2"/>
        <v>1678.121052631579</v>
      </c>
      <c r="F18" s="34">
        <f t="shared" si="3"/>
        <v>2097.6513157894738</v>
      </c>
      <c r="G18" s="34">
        <f t="shared" si="4"/>
        <v>2517.1815789473685</v>
      </c>
      <c r="H18" s="21">
        <f t="shared" si="0"/>
        <v>83906.05263157895</v>
      </c>
      <c r="I18" s="38">
        <v>13</v>
      </c>
    </row>
    <row r="19" spans="1:9" ht="15.75">
      <c r="A19" s="35">
        <v>14</v>
      </c>
      <c r="B19" s="37">
        <f>'2011'!B21</f>
        <v>171931</v>
      </c>
      <c r="C19" s="36">
        <f>'2011'!C21</f>
        <v>100603</v>
      </c>
      <c r="D19" s="21">
        <f t="shared" si="1"/>
        <v>272534</v>
      </c>
      <c r="E19" s="33">
        <f t="shared" si="2"/>
        <v>1434.3894736842105</v>
      </c>
      <c r="F19" s="34">
        <f t="shared" si="3"/>
        <v>1792.9868421052631</v>
      </c>
      <c r="G19" s="34">
        <f>E19*1.5</f>
        <v>2151.584210526316</v>
      </c>
      <c r="H19" s="21">
        <f t="shared" si="0"/>
        <v>71719.47368421052</v>
      </c>
      <c r="I19" s="38">
        <v>14</v>
      </c>
    </row>
    <row r="20" spans="1:9" ht="15.75">
      <c r="A20" s="38">
        <v>15</v>
      </c>
      <c r="B20" s="37">
        <f>'2011'!B22</f>
        <v>159305</v>
      </c>
      <c r="C20" s="36">
        <f>'2011'!C22</f>
        <v>80806</v>
      </c>
      <c r="D20" s="21">
        <f t="shared" si="1"/>
        <v>240111</v>
      </c>
      <c r="E20" s="33">
        <f t="shared" si="2"/>
        <v>1263.7421052631578</v>
      </c>
      <c r="F20" s="34">
        <f t="shared" si="3"/>
        <v>1579.6776315789473</v>
      </c>
      <c r="G20" s="34">
        <f>E20*1.5</f>
        <v>1895.6131578947366</v>
      </c>
      <c r="H20" s="21">
        <f t="shared" si="0"/>
        <v>63187.10526315789</v>
      </c>
      <c r="I20" s="38">
        <v>15</v>
      </c>
    </row>
    <row r="21" spans="1:9" ht="15.75">
      <c r="A21" s="38">
        <v>16</v>
      </c>
      <c r="B21" s="37">
        <f>'2011'!B23</f>
        <v>146854</v>
      </c>
      <c r="C21" s="36">
        <f>'2011'!C23</f>
        <v>79361</v>
      </c>
      <c r="D21" s="21">
        <f t="shared" si="1"/>
        <v>226215</v>
      </c>
      <c r="E21" s="33">
        <f t="shared" si="2"/>
        <v>1190.6052631578948</v>
      </c>
      <c r="F21" s="34">
        <f t="shared" si="3"/>
        <v>1488.2565789473686</v>
      </c>
      <c r="G21" s="34">
        <f>E21*1.5</f>
        <v>1785.907894736842</v>
      </c>
      <c r="H21" s="21">
        <f t="shared" si="0"/>
        <v>59530.26315789474</v>
      </c>
      <c r="I21" s="38">
        <v>16</v>
      </c>
    </row>
    <row r="22" spans="1:9" ht="15.75">
      <c r="A22" s="35">
        <v>17</v>
      </c>
      <c r="B22" s="37">
        <f>'2011'!B24</f>
        <v>136222</v>
      </c>
      <c r="C22" s="36">
        <f>'2011'!C24</f>
        <v>61360</v>
      </c>
      <c r="D22" s="21">
        <f t="shared" si="1"/>
        <v>197582</v>
      </c>
      <c r="E22" s="33">
        <f t="shared" si="2"/>
        <v>1039.9052631578948</v>
      </c>
      <c r="F22" s="34">
        <f t="shared" si="3"/>
        <v>1299.8815789473683</v>
      </c>
      <c r="G22" s="34">
        <f>E22*1.5</f>
        <v>1559.8578947368421</v>
      </c>
      <c r="H22" s="21">
        <f t="shared" si="0"/>
        <v>51995.26315789473</v>
      </c>
      <c r="I22" s="38">
        <v>17</v>
      </c>
    </row>
    <row r="23" spans="1:9" ht="15.75">
      <c r="A23" s="38">
        <v>18</v>
      </c>
      <c r="B23" s="37">
        <f>'2011'!B25</f>
        <v>126116</v>
      </c>
      <c r="C23" s="36">
        <f>'2011'!C25</f>
        <v>59422</v>
      </c>
      <c r="D23" s="21">
        <f t="shared" si="1"/>
        <v>185538</v>
      </c>
      <c r="E23" s="33">
        <f t="shared" si="2"/>
        <v>976.5157894736842</v>
      </c>
      <c r="F23" s="34">
        <f t="shared" si="3"/>
        <v>1220.6447368421052</v>
      </c>
      <c r="G23" s="34">
        <f>E23*1.5</f>
        <v>1464.7736842105264</v>
      </c>
      <c r="H23" s="21">
        <f t="shared" si="0"/>
        <v>48825.789473684206</v>
      </c>
      <c r="I23" s="38">
        <v>18</v>
      </c>
    </row>
    <row r="24" spans="1:9" ht="15.75">
      <c r="A24" s="38">
        <v>19</v>
      </c>
      <c r="B24" s="37">
        <f>'2011'!B$31</f>
        <v>117497</v>
      </c>
      <c r="C24" s="36">
        <f>'2011'!C31</f>
        <v>64992</v>
      </c>
      <c r="D24" s="21">
        <f t="shared" si="1"/>
        <v>182489</v>
      </c>
      <c r="E24" s="33">
        <f t="shared" si="2"/>
        <v>960.4684210526316</v>
      </c>
      <c r="F24" s="34">
        <f t="shared" si="3"/>
        <v>1200.5855263157896</v>
      </c>
      <c r="G24" s="34">
        <f t="shared" si="4"/>
        <v>1440.7026315789474</v>
      </c>
      <c r="H24" s="21">
        <f t="shared" si="0"/>
        <v>48023.42105263159</v>
      </c>
      <c r="I24" s="38">
        <v>19</v>
      </c>
    </row>
    <row r="25" ht="12.75">
      <c r="B25" s="11"/>
    </row>
  </sheetData>
  <sheetProtection/>
  <mergeCells count="2">
    <mergeCell ref="A3:H3"/>
    <mergeCell ref="A1:D1"/>
  </mergeCells>
  <printOptions horizontalCentered="1"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8.28125" style="0" customWidth="1"/>
    <col min="2" max="2" width="8.140625" style="0" customWidth="1"/>
    <col min="8" max="8" width="10.00390625" style="0" customWidth="1"/>
  </cols>
  <sheetData>
    <row r="1" spans="1:8" ht="30.75" customHeight="1">
      <c r="A1" s="96" t="s">
        <v>12</v>
      </c>
      <c r="B1" s="96"/>
      <c r="C1" s="96"/>
      <c r="D1" s="96"/>
      <c r="E1" s="47"/>
      <c r="F1" s="47"/>
      <c r="G1" s="47"/>
      <c r="H1" s="46"/>
    </row>
    <row r="2" spans="1:8" ht="30.75" customHeight="1">
      <c r="A2" s="60"/>
      <c r="B2" s="60"/>
      <c r="C2" s="60"/>
      <c r="D2" s="60"/>
      <c r="E2" s="47"/>
      <c r="F2" s="47"/>
      <c r="G2" s="47"/>
      <c r="H2" s="46"/>
    </row>
    <row r="3" spans="1:8" ht="15.75">
      <c r="A3" s="95" t="s">
        <v>49</v>
      </c>
      <c r="B3" s="95"/>
      <c r="C3" s="95"/>
      <c r="D3" s="95"/>
      <c r="E3" s="95"/>
      <c r="F3" s="95"/>
      <c r="G3" s="95"/>
      <c r="H3" s="95"/>
    </row>
    <row r="4" spans="1:8" ht="15.75">
      <c r="A4" s="95" t="s">
        <v>36</v>
      </c>
      <c r="B4" s="95"/>
      <c r="C4" s="95"/>
      <c r="D4" s="95"/>
      <c r="E4" s="95"/>
      <c r="F4" s="95"/>
      <c r="G4" s="95"/>
      <c r="H4" s="95"/>
    </row>
    <row r="5" spans="1:8" ht="16.5" thickBot="1">
      <c r="A5" s="45"/>
      <c r="B5" s="46"/>
      <c r="C5" s="45"/>
      <c r="D5" s="47"/>
      <c r="E5" s="47"/>
      <c r="F5" s="47"/>
      <c r="G5" s="47"/>
      <c r="H5" s="46"/>
    </row>
    <row r="6" spans="1:8" ht="15">
      <c r="A6" s="48" t="s">
        <v>0</v>
      </c>
      <c r="B6" s="48" t="s">
        <v>37</v>
      </c>
      <c r="C6" s="48" t="s">
        <v>0</v>
      </c>
      <c r="D6" s="49" t="s">
        <v>24</v>
      </c>
      <c r="E6" s="50">
        <v>1</v>
      </c>
      <c r="F6" s="50">
        <v>0.4</v>
      </c>
      <c r="G6" s="50">
        <v>0.2</v>
      </c>
      <c r="H6" s="48" t="s">
        <v>0</v>
      </c>
    </row>
    <row r="7" spans="1:8" ht="15.75" thickBot="1">
      <c r="A7" s="51"/>
      <c r="B7" s="51"/>
      <c r="C7" s="51" t="s">
        <v>38</v>
      </c>
      <c r="D7" s="44" t="s">
        <v>30</v>
      </c>
      <c r="E7" s="52"/>
      <c r="F7" s="52"/>
      <c r="G7" s="52"/>
      <c r="H7" s="51"/>
    </row>
    <row r="8" spans="1:8" ht="15.75">
      <c r="A8" s="53">
        <v>1</v>
      </c>
      <c r="B8" s="54">
        <v>0.12</v>
      </c>
      <c r="C8" s="53" t="s">
        <v>39</v>
      </c>
      <c r="D8" s="55">
        <v>520908</v>
      </c>
      <c r="E8" s="55">
        <f aca="true" t="shared" si="0" ref="E8:E26">ROUND(D8*B8,0)</f>
        <v>62509</v>
      </c>
      <c r="F8" s="55">
        <f>ROUND(E8*40%,0)</f>
        <v>25004</v>
      </c>
      <c r="G8" s="55">
        <f aca="true" t="shared" si="1" ref="G8:G26">ROUND(E8*20%,0)</f>
        <v>12502</v>
      </c>
      <c r="H8" s="53">
        <v>1</v>
      </c>
    </row>
    <row r="9" spans="1:8" ht="15.75">
      <c r="A9" s="38">
        <v>2</v>
      </c>
      <c r="B9" s="56">
        <v>0.12</v>
      </c>
      <c r="C9" s="38" t="s">
        <v>39</v>
      </c>
      <c r="D9" s="37">
        <v>520908</v>
      </c>
      <c r="E9" s="37">
        <f t="shared" si="0"/>
        <v>62509</v>
      </c>
      <c r="F9" s="37">
        <f aca="true" t="shared" si="2" ref="F9:F26">ROUND(E9*40%,0)</f>
        <v>25004</v>
      </c>
      <c r="G9" s="37">
        <f t="shared" si="1"/>
        <v>12502</v>
      </c>
      <c r="H9" s="38">
        <v>2</v>
      </c>
    </row>
    <row r="10" spans="1:8" ht="15.75">
      <c r="A10" s="38">
        <v>3</v>
      </c>
      <c r="B10" s="56">
        <v>0.12</v>
      </c>
      <c r="C10" s="38" t="s">
        <v>39</v>
      </c>
      <c r="D10" s="37">
        <v>520908</v>
      </c>
      <c r="E10" s="37">
        <f t="shared" si="0"/>
        <v>62509</v>
      </c>
      <c r="F10" s="37">
        <f t="shared" si="2"/>
        <v>25004</v>
      </c>
      <c r="G10" s="37">
        <f t="shared" si="1"/>
        <v>12502</v>
      </c>
      <c r="H10" s="38">
        <v>3</v>
      </c>
    </row>
    <row r="11" spans="1:8" ht="15.75">
      <c r="A11" s="38">
        <v>4</v>
      </c>
      <c r="B11" s="56">
        <v>0.12</v>
      </c>
      <c r="C11" s="38" t="s">
        <v>39</v>
      </c>
      <c r="D11" s="37">
        <v>520908</v>
      </c>
      <c r="E11" s="37">
        <f t="shared" si="0"/>
        <v>62509</v>
      </c>
      <c r="F11" s="37">
        <f t="shared" si="2"/>
        <v>25004</v>
      </c>
      <c r="G11" s="37">
        <f t="shared" si="1"/>
        <v>12502</v>
      </c>
      <c r="H11" s="38">
        <v>4</v>
      </c>
    </row>
    <row r="12" spans="1:8" ht="15.75">
      <c r="A12" s="38">
        <v>5</v>
      </c>
      <c r="B12" s="56">
        <v>0.12</v>
      </c>
      <c r="C12" s="38" t="s">
        <v>39</v>
      </c>
      <c r="D12" s="37">
        <v>520908</v>
      </c>
      <c r="E12" s="37">
        <f t="shared" si="0"/>
        <v>62509</v>
      </c>
      <c r="F12" s="37">
        <f t="shared" si="2"/>
        <v>25004</v>
      </c>
      <c r="G12" s="37">
        <f t="shared" si="1"/>
        <v>12502</v>
      </c>
      <c r="H12" s="38">
        <v>5</v>
      </c>
    </row>
    <row r="13" spans="1:8" ht="15.75">
      <c r="A13" s="38">
        <v>6</v>
      </c>
      <c r="B13" s="56">
        <v>0.1</v>
      </c>
      <c r="C13" s="38">
        <v>5</v>
      </c>
      <c r="D13" s="37">
        <v>412181</v>
      </c>
      <c r="E13" s="37">
        <f t="shared" si="0"/>
        <v>41218</v>
      </c>
      <c r="F13" s="37">
        <f t="shared" si="2"/>
        <v>16487</v>
      </c>
      <c r="G13" s="37">
        <f t="shared" si="1"/>
        <v>8244</v>
      </c>
      <c r="H13" s="38">
        <v>6</v>
      </c>
    </row>
    <row r="14" spans="1:8" ht="15.75">
      <c r="A14" s="38">
        <v>7</v>
      </c>
      <c r="B14" s="56">
        <v>0.1</v>
      </c>
      <c r="C14" s="38">
        <v>5</v>
      </c>
      <c r="D14" s="37">
        <v>412181</v>
      </c>
      <c r="E14" s="37">
        <f t="shared" si="0"/>
        <v>41218</v>
      </c>
      <c r="F14" s="37">
        <f t="shared" si="2"/>
        <v>16487</v>
      </c>
      <c r="G14" s="37">
        <f t="shared" si="1"/>
        <v>8244</v>
      </c>
      <c r="H14" s="38">
        <v>7</v>
      </c>
    </row>
    <row r="15" spans="1:8" ht="15.75">
      <c r="A15" s="38">
        <v>8</v>
      </c>
      <c r="B15" s="56">
        <v>0.1</v>
      </c>
      <c r="C15" s="38">
        <v>5</v>
      </c>
      <c r="D15" s="37">
        <v>412181</v>
      </c>
      <c r="E15" s="37">
        <f t="shared" si="0"/>
        <v>41218</v>
      </c>
      <c r="F15" s="37">
        <f t="shared" si="2"/>
        <v>16487</v>
      </c>
      <c r="G15" s="37">
        <f t="shared" si="1"/>
        <v>8244</v>
      </c>
      <c r="H15" s="38">
        <v>8</v>
      </c>
    </row>
    <row r="16" spans="1:8" ht="15.75">
      <c r="A16" s="38">
        <v>9</v>
      </c>
      <c r="B16" s="56">
        <v>0.1</v>
      </c>
      <c r="C16" s="38">
        <v>5</v>
      </c>
      <c r="D16" s="37">
        <v>412181</v>
      </c>
      <c r="E16" s="37">
        <f t="shared" si="0"/>
        <v>41218</v>
      </c>
      <c r="F16" s="37">
        <f t="shared" si="2"/>
        <v>16487</v>
      </c>
      <c r="G16" s="37">
        <f t="shared" si="1"/>
        <v>8244</v>
      </c>
      <c r="H16" s="38">
        <v>9</v>
      </c>
    </row>
    <row r="17" spans="1:8" ht="15.75">
      <c r="A17" s="38">
        <v>10</v>
      </c>
      <c r="B17" s="56">
        <v>0.1</v>
      </c>
      <c r="C17" s="38">
        <v>5</v>
      </c>
      <c r="D17" s="37">
        <v>412181</v>
      </c>
      <c r="E17" s="37">
        <f t="shared" si="0"/>
        <v>41218</v>
      </c>
      <c r="F17" s="37">
        <f t="shared" si="2"/>
        <v>16487</v>
      </c>
      <c r="G17" s="37">
        <f t="shared" si="1"/>
        <v>8244</v>
      </c>
      <c r="H17" s="38">
        <v>10</v>
      </c>
    </row>
    <row r="18" spans="1:8" ht="15.75">
      <c r="A18" s="38">
        <v>11</v>
      </c>
      <c r="B18" s="56">
        <v>0.1</v>
      </c>
      <c r="C18" s="38">
        <v>5</v>
      </c>
      <c r="D18" s="37">
        <v>412181</v>
      </c>
      <c r="E18" s="37">
        <f t="shared" si="0"/>
        <v>41218</v>
      </c>
      <c r="F18" s="37">
        <f t="shared" si="2"/>
        <v>16487</v>
      </c>
      <c r="G18" s="37">
        <f t="shared" si="1"/>
        <v>8244</v>
      </c>
      <c r="H18" s="38">
        <v>11</v>
      </c>
    </row>
    <row r="19" spans="1:8" ht="15.75">
      <c r="A19" s="38">
        <v>12</v>
      </c>
      <c r="B19" s="56">
        <v>0.16</v>
      </c>
      <c r="C19" s="38">
        <v>14</v>
      </c>
      <c r="D19" s="37">
        <v>209070</v>
      </c>
      <c r="E19" s="37">
        <f t="shared" si="0"/>
        <v>33451</v>
      </c>
      <c r="F19" s="37">
        <f t="shared" si="2"/>
        <v>13380</v>
      </c>
      <c r="G19" s="37">
        <f t="shared" si="1"/>
        <v>6690</v>
      </c>
      <c r="H19" s="38">
        <v>12</v>
      </c>
    </row>
    <row r="20" spans="1:8" ht="15.75">
      <c r="A20" s="38">
        <v>13</v>
      </c>
      <c r="B20" s="56">
        <v>0.16</v>
      </c>
      <c r="C20" s="38">
        <v>14</v>
      </c>
      <c r="D20" s="37">
        <v>209070</v>
      </c>
      <c r="E20" s="37">
        <f t="shared" si="0"/>
        <v>33451</v>
      </c>
      <c r="F20" s="37">
        <f t="shared" si="2"/>
        <v>13380</v>
      </c>
      <c r="G20" s="37">
        <f t="shared" si="1"/>
        <v>6690</v>
      </c>
      <c r="H20" s="38">
        <v>13</v>
      </c>
    </row>
    <row r="21" spans="1:8" ht="15.75">
      <c r="A21" s="38">
        <v>14</v>
      </c>
      <c r="B21" s="56">
        <v>0.16</v>
      </c>
      <c r="C21" s="38">
        <v>14</v>
      </c>
      <c r="D21" s="37">
        <v>209070</v>
      </c>
      <c r="E21" s="37">
        <f t="shared" si="0"/>
        <v>33451</v>
      </c>
      <c r="F21" s="37">
        <f t="shared" si="2"/>
        <v>13380</v>
      </c>
      <c r="G21" s="37">
        <f t="shared" si="1"/>
        <v>6690</v>
      </c>
      <c r="H21" s="38">
        <v>14</v>
      </c>
    </row>
    <row r="22" spans="1:8" ht="15.75">
      <c r="A22" s="38">
        <v>15</v>
      </c>
      <c r="B22" s="56">
        <v>0.16</v>
      </c>
      <c r="C22" s="38">
        <v>14</v>
      </c>
      <c r="D22" s="37">
        <v>209070</v>
      </c>
      <c r="E22" s="37">
        <f t="shared" si="0"/>
        <v>33451</v>
      </c>
      <c r="F22" s="37">
        <f t="shared" si="2"/>
        <v>13380</v>
      </c>
      <c r="G22" s="37">
        <f t="shared" si="1"/>
        <v>6690</v>
      </c>
      <c r="H22" s="38">
        <v>15</v>
      </c>
    </row>
    <row r="23" spans="1:8" ht="15.75">
      <c r="A23" s="38">
        <v>16</v>
      </c>
      <c r="B23" s="56">
        <v>0.16</v>
      </c>
      <c r="C23" s="38">
        <v>14</v>
      </c>
      <c r="D23" s="37">
        <v>209070</v>
      </c>
      <c r="E23" s="37">
        <f t="shared" si="0"/>
        <v>33451</v>
      </c>
      <c r="F23" s="37">
        <f t="shared" si="2"/>
        <v>13380</v>
      </c>
      <c r="G23" s="37">
        <f t="shared" si="1"/>
        <v>6690</v>
      </c>
      <c r="H23" s="38">
        <v>16</v>
      </c>
    </row>
    <row r="24" spans="1:8" ht="15.75">
      <c r="A24" s="38">
        <v>17</v>
      </c>
      <c r="B24" s="56">
        <v>0.16</v>
      </c>
      <c r="C24" s="38">
        <v>14</v>
      </c>
      <c r="D24" s="37">
        <v>209070</v>
      </c>
      <c r="E24" s="37">
        <f t="shared" si="0"/>
        <v>33451</v>
      </c>
      <c r="F24" s="37">
        <f t="shared" si="2"/>
        <v>13380</v>
      </c>
      <c r="G24" s="37">
        <f t="shared" si="1"/>
        <v>6690</v>
      </c>
      <c r="H24" s="38">
        <v>17</v>
      </c>
    </row>
    <row r="25" spans="1:8" ht="15.75">
      <c r="A25" s="38">
        <v>18</v>
      </c>
      <c r="B25" s="56">
        <v>0.16</v>
      </c>
      <c r="C25" s="38">
        <v>14</v>
      </c>
      <c r="D25" s="37">
        <v>209070</v>
      </c>
      <c r="E25" s="37">
        <f t="shared" si="0"/>
        <v>33451</v>
      </c>
      <c r="F25" s="37">
        <f t="shared" si="2"/>
        <v>13380</v>
      </c>
      <c r="G25" s="37">
        <f t="shared" si="1"/>
        <v>6690</v>
      </c>
      <c r="H25" s="38">
        <v>18</v>
      </c>
    </row>
    <row r="26" spans="1:8" ht="15.75">
      <c r="A26" s="38">
        <v>19</v>
      </c>
      <c r="B26" s="56">
        <v>0.16</v>
      </c>
      <c r="C26" s="38">
        <v>14</v>
      </c>
      <c r="D26" s="37">
        <v>209070</v>
      </c>
      <c r="E26" s="37">
        <f t="shared" si="0"/>
        <v>33451</v>
      </c>
      <c r="F26" s="37">
        <f t="shared" si="2"/>
        <v>13380</v>
      </c>
      <c r="G26" s="37">
        <f t="shared" si="1"/>
        <v>6690</v>
      </c>
      <c r="H26" s="38">
        <v>19</v>
      </c>
    </row>
    <row r="27" spans="1:8" ht="16.5">
      <c r="A27" s="57"/>
      <c r="B27" s="58"/>
      <c r="C27" s="57"/>
      <c r="D27" s="61"/>
      <c r="E27" s="59"/>
      <c r="F27" s="59"/>
      <c r="G27" s="59"/>
      <c r="H27" s="57"/>
    </row>
  </sheetData>
  <sheetProtection/>
  <mergeCells count="3">
    <mergeCell ref="A3:H3"/>
    <mergeCell ref="A4:H4"/>
    <mergeCell ref="A1:D1"/>
  </mergeCells>
  <printOptions/>
  <pageMargins left="0.75" right="0.75" top="1" bottom="1" header="0" footer="0"/>
  <pageSetup horizontalDpi="600" verticalDpi="600" orientation="portrait" r:id="rId1"/>
  <headerFooter alignWithMargins="0">
    <oddFooter>&amp;LLRE/VCR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Conchali</dc:creator>
  <cp:keywords/>
  <dc:description/>
  <cp:lastModifiedBy>Leopoldo Quezada</cp:lastModifiedBy>
  <cp:lastPrinted>2010-12-21T11:29:59Z</cp:lastPrinted>
  <dcterms:created xsi:type="dcterms:W3CDTF">1999-10-01T19:12:07Z</dcterms:created>
  <dcterms:modified xsi:type="dcterms:W3CDTF">2011-12-06T12:21:14Z</dcterms:modified>
  <cp:category/>
  <cp:version/>
  <cp:contentType/>
  <cp:contentStatus/>
</cp:coreProperties>
</file>