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0" windowWidth="9690" windowHeight="4290" tabRatio="883" firstSheet="1" activeTab="1"/>
  </bookViews>
  <sheets>
    <sheet name="Tabla DIC 2016" sheetId="1" state="hidden" r:id="rId1"/>
    <sheet name="Tabla 2017" sheetId="2" r:id="rId2"/>
    <sheet name="tab.hrs.ext. 2017" sheetId="3" r:id="rId3"/>
    <sheet name="Viáticos" sheetId="4" r:id="rId4"/>
    <sheet name="Tabla 2016" sheetId="5" state="hidden" r:id="rId5"/>
  </sheets>
  <definedNames>
    <definedName name="_xlnm._FilterDatabase" localSheetId="4" hidden="1">'Tabla 2016'!$A$7:$W$36</definedName>
    <definedName name="_xlnm.Print_Area" localSheetId="3">'Viáticos'!$A$1:$I$28</definedName>
  </definedNames>
  <calcPr fullCalcOnLoad="1"/>
</workbook>
</file>

<file path=xl/sharedStrings.xml><?xml version="1.0" encoding="utf-8"?>
<sst xmlns="http://schemas.openxmlformats.org/spreadsheetml/2006/main" count="310" uniqueCount="90">
  <si>
    <t xml:space="preserve"> ASIG. JUEZ</t>
  </si>
  <si>
    <t>ASIG. ESP.
L. 19.529/97</t>
  </si>
  <si>
    <t>BASE 
CALCULO
INCENTIVO</t>
  </si>
  <si>
    <t>INCREM.</t>
  </si>
  <si>
    <t>B. SALUD
L.18.566-3</t>
  </si>
  <si>
    <t>B. AFP
L.18.675-10</t>
  </si>
  <si>
    <t>BON. UNICA
L.18.717-3Y4</t>
  </si>
  <si>
    <t>ASIG. MPAL.
D.L. 3551/81</t>
  </si>
  <si>
    <t>SUELDO
BASE</t>
  </si>
  <si>
    <t>EE 14</t>
  </si>
  <si>
    <t>EE 15</t>
  </si>
  <si>
    <t>EE 16</t>
  </si>
  <si>
    <t>EE 17</t>
  </si>
  <si>
    <t>EE 18</t>
  </si>
  <si>
    <t>OO 14</t>
  </si>
  <si>
    <t>OO 15</t>
  </si>
  <si>
    <t>OO 16</t>
  </si>
  <si>
    <t>OO 17</t>
  </si>
  <si>
    <t>OO 18</t>
  </si>
  <si>
    <t>ASIG. ALCALDE</t>
  </si>
  <si>
    <t>GRADO</t>
  </si>
  <si>
    <t>JUEZ</t>
  </si>
  <si>
    <t>Homologado</t>
  </si>
  <si>
    <t>Bonif. Gest.
Institucional
mensual</t>
  </si>
  <si>
    <t>Bonif. Gest.
Colectivo
mensual</t>
  </si>
  <si>
    <t>Bonif. Base
mensual</t>
  </si>
  <si>
    <t>TOTAL
HABERES
IMPONIBLE</t>
  </si>
  <si>
    <t>TOTAL 
PMG</t>
  </si>
  <si>
    <t>OO 13</t>
  </si>
  <si>
    <t>EE 12</t>
  </si>
  <si>
    <t>EE 13</t>
  </si>
  <si>
    <t>OO 19</t>
  </si>
  <si>
    <t>ASIG. PROFESIONAL</t>
  </si>
  <si>
    <t>EE 11</t>
  </si>
  <si>
    <t>AP 3</t>
  </si>
  <si>
    <t>AP 4</t>
  </si>
  <si>
    <t>AP 5</t>
  </si>
  <si>
    <t>AP 6</t>
  </si>
  <si>
    <t>AP 7</t>
  </si>
  <si>
    <t>AP 8</t>
  </si>
  <si>
    <t>AP 9</t>
  </si>
  <si>
    <t>EE 9</t>
  </si>
  <si>
    <t>AP 10</t>
  </si>
  <si>
    <t>EE 10</t>
  </si>
  <si>
    <t>AP 11</t>
  </si>
  <si>
    <t>CUADRO BASICO DE REMUNERACION AÑO 2016
LEY Nº 20.883
RIGE A CONTAR DEL 01-12-2015 AL 30-11-2016</t>
  </si>
  <si>
    <t>S/P 8</t>
  </si>
  <si>
    <t>CUADRO BASICO DE REMUNERACION AÑO 2017
LEY 20.975 del 23-11-2016
RIGE A CONTAR DEL 01-12-2016 AL 30-11-2017</t>
  </si>
  <si>
    <t>EE 8</t>
  </si>
  <si>
    <t>MUNICIPALIDAD DE CONCHALI
Personal y Remuneraciones</t>
  </si>
  <si>
    <t>SUELDO</t>
  </si>
  <si>
    <t>ASIG. MPAL.</t>
  </si>
  <si>
    <t>SUBTOTAL</t>
  </si>
  <si>
    <t>VALOR HORA</t>
  </si>
  <si>
    <t xml:space="preserve">VALOR HORA </t>
  </si>
  <si>
    <t>TOPE 40 HRS.</t>
  </si>
  <si>
    <t>BASE</t>
  </si>
  <si>
    <t>D.L. 3551/81</t>
  </si>
  <si>
    <t>NORMAL</t>
  </si>
  <si>
    <t>AL 25%</t>
  </si>
  <si>
    <t>Rige a contar del 01-12-2016 al 30-11-2017</t>
  </si>
  <si>
    <t>HORAS EXTRAS AÑO 2017</t>
  </si>
  <si>
    <t>TERRITORIO NACIONAL</t>
  </si>
  <si>
    <t>%</t>
  </si>
  <si>
    <t>E.U.S.</t>
  </si>
  <si>
    <t>1A</t>
  </si>
  <si>
    <t>VIÁTICOS ADMINISTRACIÓN MUNICIPAL</t>
  </si>
  <si>
    <t xml:space="preserve"> Art. 4 DFL 262/77 Modif por DS 1.363/92, Hda.</t>
  </si>
  <si>
    <t>Nivel Jerárquico (NJ)</t>
  </si>
  <si>
    <t>100% *</t>
  </si>
  <si>
    <t>1 NJ al 5 NJ</t>
  </si>
  <si>
    <t>6 NJ al 11 NJ</t>
  </si>
  <si>
    <t>12 NJ al 20 NJ</t>
  </si>
  <si>
    <t>* Afecto al límite del Art. 8 del D.F.L. N° 262, 1977, Min. Hacienda.</t>
  </si>
  <si>
    <t>VIATICOS AÑO 2017</t>
  </si>
  <si>
    <t>Unidad Monetaria</t>
  </si>
  <si>
    <t>Pesos chilenos</t>
  </si>
  <si>
    <t>Escalafón</t>
  </si>
  <si>
    <t>Alcalde</t>
  </si>
  <si>
    <t>Juez</t>
  </si>
  <si>
    <t>Directivo</t>
  </si>
  <si>
    <t>Directivo - Profesional</t>
  </si>
  <si>
    <t>Directivo - Profesional - Jefatura</t>
  </si>
  <si>
    <t>Técnico</t>
  </si>
  <si>
    <t xml:space="preserve">Profesional - Jefatura </t>
  </si>
  <si>
    <t>Técnico - Administrativo</t>
  </si>
  <si>
    <t>Auxiliar</t>
  </si>
  <si>
    <t>Administrativo</t>
  </si>
  <si>
    <t>Auxiliar chofer - Auxiliar</t>
  </si>
  <si>
    <t>Varol anual PMG Institucional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</si>
</sst>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0.0%"/>
    <numFmt numFmtId="171" formatCode="_(* #,##0.00_);_(* \(#,##0.00\);_(* &quot;-&quot;??_);_(@_)"/>
    <numFmt numFmtId="172" formatCode="#,##0_ ;[Red]\-#,##0\ "/>
    <numFmt numFmtId="173" formatCode="_-* #,##0.00_-;\-* #,##0.00_-;_-* &quot;-&quot;??_-;_-@_-"/>
    <numFmt numFmtId="174" formatCode="_-* #,##0.00\ _P_t_s_-;\-* #,##0.00\ _P_t_s_-;_-* &quot;-&quot;??\ _P_t_s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sz val="10"/>
      <name val="Bookman Old Style"/>
      <family val="1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10"/>
      <name val="Bookman Old Style"/>
      <family val="1"/>
    </font>
    <font>
      <b/>
      <sz val="8"/>
      <name val="Bookman Old Style"/>
      <family val="1"/>
    </font>
    <font>
      <sz val="12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sz val="9"/>
      <name val="Bookman Old Style"/>
      <family val="1"/>
    </font>
    <font>
      <b/>
      <sz val="12"/>
      <name val="Bookman Old Style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double">
        <color theme="4"/>
      </left>
      <right/>
      <top/>
      <bottom/>
    </border>
    <border>
      <left/>
      <right style="double">
        <color theme="4"/>
      </right>
      <top/>
      <bottom/>
    </border>
    <border>
      <left/>
      <right style="thin"/>
      <top style="medium"/>
      <bottom style="thin"/>
    </border>
    <border>
      <left style="double">
        <color theme="4"/>
      </left>
      <right/>
      <top/>
      <bottom style="double">
        <color theme="4"/>
      </bottom>
    </border>
    <border>
      <left/>
      <right/>
      <top/>
      <bottom style="double">
        <color theme="4"/>
      </bottom>
    </border>
    <border>
      <left/>
      <right style="double">
        <color theme="4"/>
      </right>
      <top/>
      <bottom style="double">
        <color theme="4"/>
      </bottom>
    </border>
    <border>
      <left style="double">
        <color theme="4"/>
      </left>
      <right/>
      <top style="double">
        <color theme="4"/>
      </top>
      <bottom/>
    </border>
    <border>
      <left/>
      <right/>
      <top style="double">
        <color theme="4"/>
      </top>
      <bottom/>
    </border>
    <border>
      <left/>
      <right style="double">
        <color theme="4"/>
      </right>
      <top style="double">
        <color theme="4"/>
      </top>
      <bottom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4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10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38" fontId="7" fillId="0" borderId="0" xfId="0" applyNumberFormat="1" applyFont="1" applyAlignment="1">
      <alignment/>
    </xf>
    <xf numFmtId="38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3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0" fontId="4" fillId="34" borderId="10" xfId="159" applyNumberFormat="1" applyFont="1" applyFill="1" applyBorder="1" applyAlignment="1">
      <alignment horizontal="center" vertical="center" wrapText="1"/>
    </xf>
    <xf numFmtId="38" fontId="9" fillId="0" borderId="10" xfId="0" applyNumberFormat="1" applyFont="1" applyBorder="1" applyAlignment="1">
      <alignment/>
    </xf>
    <xf numFmtId="38" fontId="10" fillId="35" borderId="10" xfId="0" applyNumberFormat="1" applyFont="1" applyFill="1" applyBorder="1" applyAlignment="1">
      <alignment/>
    </xf>
    <xf numFmtId="38" fontId="9" fillId="33" borderId="1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0" xfId="0" applyAlignment="1">
      <alignment/>
    </xf>
    <xf numFmtId="37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8" fontId="10" fillId="35" borderId="12" xfId="0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38" fontId="4" fillId="35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8" fillId="0" borderId="13" xfId="0" applyFont="1" applyBorder="1" applyAlignment="1">
      <alignment horizontal="center" vertical="center"/>
    </xf>
    <xf numFmtId="38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38" fontId="4" fillId="35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7" fontId="10" fillId="0" borderId="0" xfId="0" applyNumberFormat="1" applyFont="1" applyFill="1" applyAlignment="1">
      <alignment/>
    </xf>
    <xf numFmtId="172" fontId="9" fillId="0" borderId="10" xfId="0" applyNumberFormat="1" applyFont="1" applyBorder="1" applyAlignment="1">
      <alignment/>
    </xf>
    <xf numFmtId="172" fontId="10" fillId="35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125">
      <alignment/>
      <protection/>
    </xf>
    <xf numFmtId="0" fontId="7" fillId="0" borderId="0" xfId="125" applyFont="1" applyAlignment="1">
      <alignment horizontal="left" wrapText="1"/>
      <protection/>
    </xf>
    <xf numFmtId="0" fontId="13" fillId="0" borderId="13" xfId="125" applyFont="1" applyBorder="1" applyAlignment="1">
      <alignment horizontal="center"/>
      <protection/>
    </xf>
    <xf numFmtId="38" fontId="13" fillId="0" borderId="13" xfId="125" applyNumberFormat="1" applyFont="1" applyBorder="1" applyAlignment="1">
      <alignment horizontal="center"/>
      <protection/>
    </xf>
    <xf numFmtId="0" fontId="4" fillId="0" borderId="13" xfId="125" applyFont="1" applyBorder="1" applyAlignment="1">
      <alignment horizontal="center"/>
      <protection/>
    </xf>
    <xf numFmtId="0" fontId="4" fillId="35" borderId="13" xfId="125" applyFont="1" applyFill="1" applyBorder="1" applyAlignment="1">
      <alignment horizontal="center"/>
      <protection/>
    </xf>
    <xf numFmtId="0" fontId="13" fillId="0" borderId="10" xfId="125" applyFont="1" applyBorder="1" applyAlignment="1">
      <alignment horizontal="center"/>
      <protection/>
    </xf>
    <xf numFmtId="38" fontId="13" fillId="0" borderId="10" xfId="125" applyNumberFormat="1" applyFont="1" applyBorder="1" applyAlignment="1">
      <alignment horizontal="center"/>
      <protection/>
    </xf>
    <xf numFmtId="0" fontId="4" fillId="0" borderId="10" xfId="125" applyFont="1" applyBorder="1" applyAlignment="1">
      <alignment horizontal="center"/>
      <protection/>
    </xf>
    <xf numFmtId="9" fontId="10" fillId="35" borderId="10" xfId="125" applyNumberFormat="1" applyFont="1" applyFill="1" applyBorder="1" applyAlignment="1">
      <alignment horizontal="center"/>
      <protection/>
    </xf>
    <xf numFmtId="9" fontId="3" fillId="35" borderId="10" xfId="125" applyNumberFormat="1" applyFont="1" applyFill="1" applyBorder="1" applyAlignment="1">
      <alignment horizontal="center"/>
      <protection/>
    </xf>
    <xf numFmtId="0" fontId="14" fillId="0" borderId="12" xfId="125" applyFont="1" applyBorder="1" applyAlignment="1">
      <alignment horizontal="center"/>
      <protection/>
    </xf>
    <xf numFmtId="38" fontId="15" fillId="0" borderId="12" xfId="125" applyNumberFormat="1" applyFont="1" applyBorder="1">
      <alignment/>
      <protection/>
    </xf>
    <xf numFmtId="38" fontId="16" fillId="0" borderId="12" xfId="125" applyNumberFormat="1" applyFont="1" applyBorder="1">
      <alignment/>
      <protection/>
    </xf>
    <xf numFmtId="38" fontId="16" fillId="35" borderId="12" xfId="125" applyNumberFormat="1" applyFont="1" applyFill="1" applyBorder="1">
      <alignment/>
      <protection/>
    </xf>
    <xf numFmtId="38" fontId="14" fillId="0" borderId="0" xfId="125" applyNumberFormat="1" applyFont="1">
      <alignment/>
      <protection/>
    </xf>
    <xf numFmtId="0" fontId="14" fillId="0" borderId="0" xfId="125" applyFont="1">
      <alignment/>
      <protection/>
    </xf>
    <xf numFmtId="0" fontId="17" fillId="0" borderId="0" xfId="125" applyFont="1" applyAlignment="1">
      <alignment wrapText="1"/>
      <protection/>
    </xf>
    <xf numFmtId="0" fontId="14" fillId="0" borderId="0" xfId="125" applyFont="1" applyAlignment="1">
      <alignment horizontal="center"/>
      <protection/>
    </xf>
    <xf numFmtId="0" fontId="7" fillId="0" borderId="14" xfId="125" applyFont="1" applyBorder="1" applyAlignment="1">
      <alignment horizontal="center"/>
      <protection/>
    </xf>
    <xf numFmtId="38" fontId="7" fillId="0" borderId="14" xfId="125" applyNumberFormat="1" applyFont="1" applyBorder="1" applyAlignment="1">
      <alignment horizontal="center"/>
      <protection/>
    </xf>
    <xf numFmtId="9" fontId="7" fillId="0" borderId="14" xfId="125" applyNumberFormat="1" applyFont="1" applyBorder="1" applyAlignment="1">
      <alignment horizontal="center"/>
      <protection/>
    </xf>
    <xf numFmtId="0" fontId="7" fillId="0" borderId="15" xfId="125" applyFont="1" applyBorder="1" applyAlignment="1">
      <alignment horizontal="center"/>
      <protection/>
    </xf>
    <xf numFmtId="38" fontId="7" fillId="0" borderId="15" xfId="125" applyNumberFormat="1" applyFont="1" applyBorder="1" applyAlignment="1">
      <alignment horizontal="center"/>
      <protection/>
    </xf>
    <xf numFmtId="9" fontId="7" fillId="0" borderId="15" xfId="125" applyNumberFormat="1" applyFont="1" applyBorder="1" applyAlignment="1">
      <alignment horizontal="center"/>
      <protection/>
    </xf>
    <xf numFmtId="0" fontId="14" fillId="0" borderId="16" xfId="125" applyFont="1" applyBorder="1" applyAlignment="1">
      <alignment horizontal="center"/>
      <protection/>
    </xf>
    <xf numFmtId="9" fontId="14" fillId="0" borderId="16" xfId="125" applyNumberFormat="1" applyFont="1" applyBorder="1">
      <alignment/>
      <protection/>
    </xf>
    <xf numFmtId="38" fontId="14" fillId="0" borderId="16" xfId="125" applyNumberFormat="1" applyFont="1" applyBorder="1">
      <alignment/>
      <protection/>
    </xf>
    <xf numFmtId="9" fontId="14" fillId="0" borderId="12" xfId="125" applyNumberFormat="1" applyFont="1" applyBorder="1">
      <alignment/>
      <protection/>
    </xf>
    <xf numFmtId="38" fontId="14" fillId="0" borderId="12" xfId="125" applyNumberFormat="1" applyFont="1" applyBorder="1">
      <alignment/>
      <protection/>
    </xf>
    <xf numFmtId="0" fontId="14" fillId="0" borderId="0" xfId="125" applyFont="1" applyBorder="1" applyAlignment="1">
      <alignment horizontal="center"/>
      <protection/>
    </xf>
    <xf numFmtId="9" fontId="14" fillId="0" borderId="0" xfId="125" applyNumberFormat="1" applyFont="1" applyBorder="1">
      <alignment/>
      <protection/>
    </xf>
    <xf numFmtId="38" fontId="7" fillId="0" borderId="0" xfId="125" applyNumberFormat="1" applyFont="1" applyBorder="1">
      <alignment/>
      <protection/>
    </xf>
    <xf numFmtId="38" fontId="14" fillId="0" borderId="0" xfId="125" applyNumberFormat="1" applyFont="1" applyBorder="1">
      <alignment/>
      <protection/>
    </xf>
    <xf numFmtId="0" fontId="20" fillId="0" borderId="17" xfId="0" applyFont="1" applyFill="1" applyBorder="1" applyAlignment="1">
      <alignment/>
    </xf>
    <xf numFmtId="0" fontId="37" fillId="0" borderId="0" xfId="0" applyFont="1" applyBorder="1" applyAlignment="1">
      <alignment/>
    </xf>
    <xf numFmtId="9" fontId="20" fillId="0" borderId="0" xfId="0" applyNumberFormat="1" applyFont="1" applyFill="1" applyBorder="1" applyAlignment="1">
      <alignment horizontal="center"/>
    </xf>
    <xf numFmtId="0" fontId="37" fillId="0" borderId="18" xfId="0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 vertical="center" wrapText="1"/>
    </xf>
    <xf numFmtId="38" fontId="14" fillId="0" borderId="10" xfId="125" applyNumberFormat="1" applyFont="1" applyBorder="1">
      <alignment/>
      <protection/>
    </xf>
    <xf numFmtId="38" fontId="14" fillId="0" borderId="19" xfId="125" applyNumberFormat="1" applyFont="1" applyBorder="1">
      <alignment/>
      <protection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0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8" fontId="4" fillId="35" borderId="13" xfId="0" applyNumberFormat="1" applyFont="1" applyFill="1" applyBorder="1" applyAlignment="1">
      <alignment horizontal="center" vertical="center" wrapText="1"/>
    </xf>
    <xf numFmtId="38" fontId="4" fillId="35" borderId="11" xfId="0" applyNumberFormat="1" applyFont="1" applyFill="1" applyBorder="1" applyAlignment="1">
      <alignment horizontal="center" vertical="center" wrapText="1"/>
    </xf>
    <xf numFmtId="38" fontId="4" fillId="35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125" applyFont="1" applyAlignment="1">
      <alignment horizontal="left" wrapText="1"/>
      <protection/>
    </xf>
    <xf numFmtId="0" fontId="12" fillId="0" borderId="0" xfId="125" applyFont="1" applyAlignment="1">
      <alignment horizontal="center"/>
      <protection/>
    </xf>
    <xf numFmtId="0" fontId="20" fillId="0" borderId="20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left"/>
    </xf>
    <xf numFmtId="0" fontId="17" fillId="0" borderId="0" xfId="125" applyFont="1" applyAlignment="1">
      <alignment wrapText="1"/>
      <protection/>
    </xf>
    <xf numFmtId="0" fontId="18" fillId="0" borderId="0" xfId="125" applyFont="1" applyAlignment="1">
      <alignment horizontal="center"/>
      <protection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38" fontId="57" fillId="35" borderId="11" xfId="0" applyNumberFormat="1" applyFont="1" applyFill="1" applyBorder="1" applyAlignment="1">
      <alignment horizontal="center" vertical="center" wrapText="1"/>
    </xf>
  </cellXfs>
  <cellStyles count="1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10" xfId="49"/>
    <cellStyle name="Millares 11" xfId="50"/>
    <cellStyle name="Millares 12" xfId="51"/>
    <cellStyle name="Millares 13" xfId="52"/>
    <cellStyle name="Millares 2" xfId="53"/>
    <cellStyle name="Millares 2 2" xfId="54"/>
    <cellStyle name="Millares 2 2 2" xfId="55"/>
    <cellStyle name="Millares 2 2 3" xfId="56"/>
    <cellStyle name="Millares 2 3" xfId="57"/>
    <cellStyle name="Millares 2 3 2" xfId="58"/>
    <cellStyle name="Millares 2 3 3" xfId="59"/>
    <cellStyle name="Millares 2 4" xfId="60"/>
    <cellStyle name="Millares 2 4 2" xfId="61"/>
    <cellStyle name="Millares 2 4 3" xfId="62"/>
    <cellStyle name="Millares 2 5" xfId="63"/>
    <cellStyle name="Millares 2 5 2" xfId="64"/>
    <cellStyle name="Millares 2 5 3" xfId="65"/>
    <cellStyle name="Millares 2 6" xfId="66"/>
    <cellStyle name="Millares 2 7" xfId="67"/>
    <cellStyle name="Millares 2 8" xfId="68"/>
    <cellStyle name="Millares 3" xfId="69"/>
    <cellStyle name="Millares 3 2" xfId="70"/>
    <cellStyle name="Millares 3 3" xfId="71"/>
    <cellStyle name="Millares 4" xfId="72"/>
    <cellStyle name="Millares 4 2" xfId="73"/>
    <cellStyle name="Millares 4 3" xfId="74"/>
    <cellStyle name="Millares 5" xfId="75"/>
    <cellStyle name="Millares 6" xfId="76"/>
    <cellStyle name="Millares 7" xfId="77"/>
    <cellStyle name="Millares 8" xfId="78"/>
    <cellStyle name="Millares 9" xfId="79"/>
    <cellStyle name="Currency" xfId="80"/>
    <cellStyle name="Currency [0]" xfId="81"/>
    <cellStyle name="Neutral" xfId="82"/>
    <cellStyle name="Normal 10" xfId="83"/>
    <cellStyle name="Normal 10 2" xfId="84"/>
    <cellStyle name="Normal 10 3" xfId="85"/>
    <cellStyle name="Normal 11" xfId="86"/>
    <cellStyle name="Normal 11 2" xfId="87"/>
    <cellStyle name="Normal 11 3" xfId="88"/>
    <cellStyle name="Normal 12" xfId="89"/>
    <cellStyle name="Normal 12 2" xfId="90"/>
    <cellStyle name="Normal 12 3" xfId="91"/>
    <cellStyle name="Normal 13" xfId="92"/>
    <cellStyle name="Normal 13 2" xfId="93"/>
    <cellStyle name="Normal 13 3" xfId="94"/>
    <cellStyle name="Normal 14" xfId="95"/>
    <cellStyle name="Normal 14 2" xfId="96"/>
    <cellStyle name="Normal 14 3" xfId="97"/>
    <cellStyle name="Normal 15" xfId="98"/>
    <cellStyle name="Normal 15 2" xfId="99"/>
    <cellStyle name="Normal 15 3" xfId="100"/>
    <cellStyle name="Normal 16" xfId="101"/>
    <cellStyle name="Normal 16 2" xfId="102"/>
    <cellStyle name="Normal 16 3" xfId="103"/>
    <cellStyle name="Normal 17" xfId="104"/>
    <cellStyle name="Normal 17 2" xfId="105"/>
    <cellStyle name="Normal 17 3" xfId="106"/>
    <cellStyle name="Normal 18" xfId="107"/>
    <cellStyle name="Normal 18 2" xfId="108"/>
    <cellStyle name="Normal 18 3" xfId="109"/>
    <cellStyle name="Normal 19" xfId="110"/>
    <cellStyle name="Normal 19 2" xfId="111"/>
    <cellStyle name="Normal 2" xfId="112"/>
    <cellStyle name="Normal 2 2" xfId="113"/>
    <cellStyle name="Normal 2 2 2" xfId="114"/>
    <cellStyle name="Normal 2 2 3" xfId="115"/>
    <cellStyle name="Normal 2 3" xfId="116"/>
    <cellStyle name="Normal 2 3 2" xfId="117"/>
    <cellStyle name="Normal 2 3 3" xfId="118"/>
    <cellStyle name="Normal 2 4" xfId="119"/>
    <cellStyle name="Normal 2 4 2" xfId="120"/>
    <cellStyle name="Normal 2 4 3" xfId="121"/>
    <cellStyle name="Normal 2 5" xfId="122"/>
    <cellStyle name="Normal 2 5 2" xfId="123"/>
    <cellStyle name="Normal 2 5 3" xfId="124"/>
    <cellStyle name="Normal 2 6" xfId="125"/>
    <cellStyle name="Normal 2 7" xfId="126"/>
    <cellStyle name="Normal 2 7 2" xfId="127"/>
    <cellStyle name="Normal 20" xfId="128"/>
    <cellStyle name="Normal 20 2" xfId="129"/>
    <cellStyle name="Normal 21" xfId="130"/>
    <cellStyle name="Normal 21 2" xfId="131"/>
    <cellStyle name="Normal 22" xfId="132"/>
    <cellStyle name="Normal 22 2" xfId="133"/>
    <cellStyle name="Normal 23" xfId="134"/>
    <cellStyle name="Normal 23 2" xfId="135"/>
    <cellStyle name="Normal 24" xfId="136"/>
    <cellStyle name="Normal 24 2" xfId="137"/>
    <cellStyle name="Normal 25" xfId="138"/>
    <cellStyle name="Normal 26" xfId="139"/>
    <cellStyle name="Normal 27" xfId="140"/>
    <cellStyle name="Normal 3" xfId="141"/>
    <cellStyle name="Normal 4" xfId="142"/>
    <cellStyle name="Normal 4 2" xfId="143"/>
    <cellStyle name="Normal 5" xfId="144"/>
    <cellStyle name="Normal 5 2" xfId="145"/>
    <cellStyle name="Normal 6" xfId="146"/>
    <cellStyle name="Normal 6 2" xfId="147"/>
    <cellStyle name="Normal 6 3" xfId="148"/>
    <cellStyle name="Normal 7" xfId="149"/>
    <cellStyle name="Normal 7 2" xfId="150"/>
    <cellStyle name="Normal 7 3" xfId="151"/>
    <cellStyle name="Normal 8" xfId="152"/>
    <cellStyle name="Normal 8 2" xfId="153"/>
    <cellStyle name="Normal 8 3" xfId="154"/>
    <cellStyle name="Normal 9" xfId="155"/>
    <cellStyle name="Normal 9 2" xfId="156"/>
    <cellStyle name="Normal 9 3" xfId="157"/>
    <cellStyle name="Notas" xfId="158"/>
    <cellStyle name="Percent" xfId="159"/>
    <cellStyle name="Porcentaje 2" xfId="160"/>
    <cellStyle name="Porcentaje 2 2" xfId="161"/>
    <cellStyle name="Porcentaje 2 3" xfId="162"/>
    <cellStyle name="Porcentaje 3" xfId="163"/>
    <cellStyle name="Punto0" xfId="164"/>
    <cellStyle name="Salida" xfId="165"/>
    <cellStyle name="Texto de advertencia" xfId="166"/>
    <cellStyle name="Texto explicativo" xfId="167"/>
    <cellStyle name="Título" xfId="168"/>
    <cellStyle name="Título 1" xfId="169"/>
    <cellStyle name="Título 2" xfId="170"/>
    <cellStyle name="Título 3" xfId="171"/>
    <cellStyle name="Total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771525</xdr:colOff>
      <xdr:row>2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0"/>
          <a:ext cx="1247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" name="3 Imagen" descr="C:\Users\cguerrero\Desktop\Conchal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PageLayoutView="0" workbookViewId="0" topLeftCell="Q1">
      <selection activeCell="K22" sqref="K22"/>
    </sheetView>
  </sheetViews>
  <sheetFormatPr defaultColWidth="10.8515625" defaultRowHeight="12.75"/>
  <cols>
    <col min="1" max="1" width="7.140625" style="0" bestFit="1" customWidth="1"/>
    <col min="2" max="2" width="10.8515625" style="0" customWidth="1"/>
    <col min="3" max="3" width="13.7109375" style="0" customWidth="1"/>
    <col min="4" max="4" width="12.140625" style="0" customWidth="1"/>
    <col min="5" max="5" width="10.7109375" style="0" customWidth="1"/>
    <col min="6" max="6" width="9.57421875" style="0" customWidth="1"/>
    <col min="7" max="7" width="10.8515625" style="0" customWidth="1"/>
    <col min="8" max="8" width="9.14062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4.7109375" style="21" customWidth="1"/>
    <col min="13" max="13" width="6.7109375" style="0" customWidth="1"/>
    <col min="14" max="17" width="12.140625" style="0" customWidth="1"/>
    <col min="18" max="18" width="11.00390625" style="0" customWidth="1"/>
    <col min="19" max="254" width="11.421875" style="0" customWidth="1"/>
    <col min="255" max="255" width="5.28125" style="0" customWidth="1"/>
  </cols>
  <sheetData>
    <row r="1" spans="1:18" ht="49.5" customHeight="1">
      <c r="A1" s="19"/>
      <c r="C1" s="4"/>
      <c r="D1" s="19"/>
      <c r="F1" s="4"/>
      <c r="G1" s="19"/>
      <c r="I1" s="4"/>
      <c r="J1" s="19"/>
      <c r="K1" s="19"/>
      <c r="N1" s="19"/>
      <c r="P1" s="4"/>
      <c r="Q1" s="4"/>
      <c r="R1" s="19"/>
    </row>
    <row r="2" spans="1:18" ht="25.5" customHeight="1">
      <c r="A2" s="27">
        <v>1</v>
      </c>
      <c r="B2" s="27">
        <v>2</v>
      </c>
      <c r="C2" s="27">
        <v>3</v>
      </c>
      <c r="D2" s="27">
        <v>4</v>
      </c>
      <c r="E2" s="27">
        <v>5</v>
      </c>
      <c r="F2" s="27">
        <v>6</v>
      </c>
      <c r="G2" s="27">
        <v>7</v>
      </c>
      <c r="H2" s="27">
        <v>8</v>
      </c>
      <c r="I2" s="27">
        <v>9</v>
      </c>
      <c r="J2" s="27">
        <v>10</v>
      </c>
      <c r="K2" s="27">
        <v>11</v>
      </c>
      <c r="L2" s="27">
        <v>12</v>
      </c>
      <c r="M2" s="27">
        <v>13</v>
      </c>
      <c r="N2" s="27">
        <v>14</v>
      </c>
      <c r="O2" s="27">
        <v>15</v>
      </c>
      <c r="P2" s="27">
        <v>16</v>
      </c>
      <c r="Q2" s="27">
        <v>17</v>
      </c>
      <c r="R2" s="27">
        <v>18</v>
      </c>
    </row>
    <row r="3" spans="1:22" ht="41.25" customHeight="1">
      <c r="A3" s="86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17"/>
      <c r="T3" s="17"/>
      <c r="U3" s="17"/>
      <c r="V3" s="17"/>
    </row>
    <row r="4" spans="1:18" ht="17.25" customHeight="1">
      <c r="A4" s="88">
        <v>0.032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18" ht="41.25" customHeight="1">
      <c r="A5" s="28" t="s">
        <v>20</v>
      </c>
      <c r="B5" s="29" t="s">
        <v>8</v>
      </c>
      <c r="C5" s="29" t="s">
        <v>7</v>
      </c>
      <c r="D5" s="29" t="s">
        <v>19</v>
      </c>
      <c r="E5" s="29" t="s">
        <v>0</v>
      </c>
      <c r="F5" s="29" t="s">
        <v>1</v>
      </c>
      <c r="G5" s="29" t="s">
        <v>3</v>
      </c>
      <c r="H5" s="29" t="s">
        <v>4</v>
      </c>
      <c r="I5" s="29" t="s">
        <v>5</v>
      </c>
      <c r="J5" s="30" t="s">
        <v>6</v>
      </c>
      <c r="K5" s="30" t="s">
        <v>32</v>
      </c>
      <c r="L5" s="90" t="s">
        <v>26</v>
      </c>
      <c r="M5" s="93" t="s">
        <v>20</v>
      </c>
      <c r="N5" s="31" t="s">
        <v>2</v>
      </c>
      <c r="O5" s="90" t="s">
        <v>25</v>
      </c>
      <c r="P5" s="90" t="s">
        <v>23</v>
      </c>
      <c r="Q5" s="90" t="s">
        <v>24</v>
      </c>
      <c r="R5" s="32" t="s">
        <v>27</v>
      </c>
    </row>
    <row r="6" spans="1:18" ht="16.5" customHeight="1">
      <c r="A6" s="26"/>
      <c r="B6" s="5" t="s">
        <v>22</v>
      </c>
      <c r="C6" s="5"/>
      <c r="D6" s="5"/>
      <c r="E6" s="5"/>
      <c r="F6" s="5"/>
      <c r="G6" s="5"/>
      <c r="H6" s="5"/>
      <c r="I6" s="5"/>
      <c r="J6" s="6"/>
      <c r="K6" s="6"/>
      <c r="L6" s="91"/>
      <c r="M6" s="94"/>
      <c r="N6" s="7"/>
      <c r="O6" s="91"/>
      <c r="P6" s="91"/>
      <c r="Q6" s="91"/>
      <c r="R6" s="25"/>
    </row>
    <row r="7" spans="1:18" ht="10.5" customHeight="1">
      <c r="A7" s="8"/>
      <c r="B7" s="9"/>
      <c r="C7" s="9"/>
      <c r="D7" s="9"/>
      <c r="E7" s="9"/>
      <c r="F7" s="9"/>
      <c r="G7" s="9"/>
      <c r="H7" s="9"/>
      <c r="I7" s="9"/>
      <c r="J7" s="10"/>
      <c r="K7" s="10"/>
      <c r="L7" s="92"/>
      <c r="M7" s="95"/>
      <c r="N7" s="11"/>
      <c r="O7" s="12">
        <v>0.15</v>
      </c>
      <c r="P7" s="12">
        <v>0.076</v>
      </c>
      <c r="Q7" s="12">
        <v>0.08</v>
      </c>
      <c r="R7" s="12">
        <f>SUM(O7:Q7)</f>
        <v>0.306</v>
      </c>
    </row>
    <row r="8" spans="1:19" ht="16.5" customHeight="1">
      <c r="A8" s="2">
        <v>2</v>
      </c>
      <c r="B8" s="36">
        <f>ROUND('Tabla 2016'!B8*(1+$A$4),0)</f>
        <v>578204</v>
      </c>
      <c r="C8" s="36">
        <f>ROUND('Tabla 2016'!C8*(1+$A$4),0)</f>
        <v>2176813</v>
      </c>
      <c r="D8" s="36">
        <f>ROUND('Tabla 2016'!D8*(1+$A$4),0)</f>
        <v>2755016</v>
      </c>
      <c r="E8" s="36">
        <f>ROUND('Tabla 2016'!E8*(1+$A$4),0)</f>
        <v>0</v>
      </c>
      <c r="F8" s="36">
        <f>ROUND('Tabla 2016'!F8*(1+$A$4),0)</f>
        <v>0</v>
      </c>
      <c r="G8" s="36">
        <f>ROUND('Tabla 2016'!G8*(1+$A$4),0)</f>
        <v>124314</v>
      </c>
      <c r="H8" s="36">
        <f>ROUND('Tabla 2016'!H8*(1+$A$4),0)</f>
        <v>95043</v>
      </c>
      <c r="I8" s="36">
        <f>ROUND('Tabla 2016'!I8*(1+$A$4),0)</f>
        <v>208986</v>
      </c>
      <c r="J8" s="36">
        <f>ROUND('Tabla 2016'!J8*(1+$A$4),0)</f>
        <v>18938</v>
      </c>
      <c r="K8" s="36">
        <f>ROUND('Tabla 2016'!K8*(1+$A$4),0)</f>
        <v>0</v>
      </c>
      <c r="L8" s="37">
        <f aca="true" t="shared" si="0" ref="L8:L36">SUM(B8:K8)</f>
        <v>5957314</v>
      </c>
      <c r="M8" s="2">
        <v>2</v>
      </c>
      <c r="N8" s="15">
        <f>$B8+$C8+$F8+$J8</f>
        <v>2773955</v>
      </c>
      <c r="O8" s="14">
        <f aca="true" t="shared" si="1" ref="O8:O22">ROUND(N8*$O$7,0)</f>
        <v>416093</v>
      </c>
      <c r="P8" s="14">
        <f aca="true" t="shared" si="2" ref="P8:P22">ROUND(N8*$P$7,0)</f>
        <v>210821</v>
      </c>
      <c r="Q8" s="14">
        <f aca="true" t="shared" si="3" ref="Q8:Q22">ROUND(N8*$Q$7,0)</f>
        <v>221916</v>
      </c>
      <c r="R8" s="23">
        <f>SUM(O8:Q8)</f>
        <v>848830</v>
      </c>
      <c r="S8" s="1"/>
    </row>
    <row r="9" spans="1:19" ht="16.5" customHeight="1">
      <c r="A9" s="24" t="s">
        <v>21</v>
      </c>
      <c r="B9" s="36">
        <f>ROUND('Tabla 2016'!B9*(1+$A$4),0)</f>
        <v>610489</v>
      </c>
      <c r="C9" s="36">
        <f>ROUND('Tabla 2016'!C9*(1+$A$4),0)</f>
        <v>1795002</v>
      </c>
      <c r="D9" s="36">
        <f>ROUND('Tabla 2016'!D9*(1+$A$4),0)</f>
        <v>0</v>
      </c>
      <c r="E9" s="36">
        <f>ROUND('Tabla 2016'!E9*(1+$A$4),0)</f>
        <v>1202745</v>
      </c>
      <c r="F9" s="36">
        <f>ROUND('Tabla 2016'!F9*(1+$A$4),0)</f>
        <v>25978</v>
      </c>
      <c r="G9" s="36">
        <f>ROUND('Tabla 2016'!G9*(1+$A$4),0)</f>
        <v>131255</v>
      </c>
      <c r="H9" s="36">
        <f>ROUND('Tabla 2016'!H9*(1+$A$4),0)</f>
        <v>95425</v>
      </c>
      <c r="I9" s="36">
        <f>ROUND('Tabla 2016'!I9*(1+$A$4),0)</f>
        <v>209758</v>
      </c>
      <c r="J9" s="36">
        <f>ROUND('Tabla 2016'!J9*(1+$A$4),0)</f>
        <v>18938</v>
      </c>
      <c r="K9" s="36">
        <f>ROUND('Tabla 2016'!K9*(1+$A$4),0)</f>
        <v>0</v>
      </c>
      <c r="L9" s="37">
        <f t="shared" si="0"/>
        <v>4089590</v>
      </c>
      <c r="M9" s="24" t="s">
        <v>21</v>
      </c>
      <c r="N9" s="15">
        <f>$B9+$C9+$F9+$J9</f>
        <v>2450407</v>
      </c>
      <c r="O9" s="14">
        <f t="shared" si="1"/>
        <v>367561</v>
      </c>
      <c r="P9" s="14">
        <f t="shared" si="2"/>
        <v>186231</v>
      </c>
      <c r="Q9" s="14">
        <f t="shared" si="3"/>
        <v>196033</v>
      </c>
      <c r="R9" s="23">
        <f>SUM(O9:Q9)</f>
        <v>749825</v>
      </c>
      <c r="S9" s="1"/>
    </row>
    <row r="10" spans="1:19" ht="16.5" customHeight="1">
      <c r="A10" s="24" t="s">
        <v>34</v>
      </c>
      <c r="B10" s="36">
        <f>ROUND('Tabla 2016'!B10*(1+$A$4),0)</f>
        <v>610489</v>
      </c>
      <c r="C10" s="36">
        <f>ROUND('Tabla 2016'!C10*(1+$A$4),0)</f>
        <v>1795002</v>
      </c>
      <c r="D10" s="36">
        <f>ROUND('Tabla 2016'!D10*(1+$A$4),0)</f>
        <v>0</v>
      </c>
      <c r="E10" s="36">
        <f>ROUND('Tabla 2016'!E10*(1+$A$4),0)</f>
        <v>0</v>
      </c>
      <c r="F10" s="36">
        <f>ROUND('Tabla 2016'!F10*(1+$A$4),0)</f>
        <v>25978</v>
      </c>
      <c r="G10" s="36">
        <f>ROUND('Tabla 2016'!G10*(1+$A$4),0)</f>
        <v>131255</v>
      </c>
      <c r="H10" s="36">
        <f>ROUND('Tabla 2016'!H10*(1+$A$4),0)</f>
        <v>95425</v>
      </c>
      <c r="I10" s="36">
        <f>ROUND('Tabla 2016'!I10*(1+$A$4),0)</f>
        <v>209758</v>
      </c>
      <c r="J10" s="36">
        <f>ROUND('Tabla 2016'!J10*(1+$A$4),0)</f>
        <v>18938</v>
      </c>
      <c r="K10" s="36">
        <v>166054</v>
      </c>
      <c r="L10" s="37">
        <f t="shared" si="0"/>
        <v>3052899</v>
      </c>
      <c r="M10" s="24" t="s">
        <v>34</v>
      </c>
      <c r="N10" s="15">
        <f aca="true" t="shared" si="4" ref="N10:N36">B10+C10+F10+J10</f>
        <v>2450407</v>
      </c>
      <c r="O10" s="14">
        <f t="shared" si="1"/>
        <v>367561</v>
      </c>
      <c r="P10" s="14">
        <f t="shared" si="2"/>
        <v>186231</v>
      </c>
      <c r="Q10" s="14">
        <f t="shared" si="3"/>
        <v>196033</v>
      </c>
      <c r="R10" s="23">
        <f aca="true" t="shared" si="5" ref="R10:R36">SUM(O10:Q10)</f>
        <v>749825</v>
      </c>
      <c r="S10" s="1"/>
    </row>
    <row r="11" spans="1:19" ht="16.5" customHeight="1">
      <c r="A11" s="24" t="s">
        <v>35</v>
      </c>
      <c r="B11" s="36">
        <f>ROUND('Tabla 2016'!B11*(1+$A$4),0)</f>
        <v>575948</v>
      </c>
      <c r="C11" s="36">
        <f>ROUND('Tabla 2016'!C11*(1+$A$4),0)</f>
        <v>1741543</v>
      </c>
      <c r="D11" s="36">
        <f>ROUND('Tabla 2016'!D11*(1+$A$4),0)</f>
        <v>0</v>
      </c>
      <c r="E11" s="36">
        <f>ROUND('Tabla 2016'!E11*(1+$A$4),0)</f>
        <v>0</v>
      </c>
      <c r="F11" s="36">
        <f>ROUND('Tabla 2016'!F11*(1+$A$4),0)</f>
        <v>25978</v>
      </c>
      <c r="G11" s="36">
        <f>ROUND('Tabla 2016'!G11*(1+$A$4),0)</f>
        <v>123829</v>
      </c>
      <c r="H11" s="36">
        <f>ROUND('Tabla 2016'!H11*(1+$A$4),0)</f>
        <v>97945</v>
      </c>
      <c r="I11" s="36">
        <f>ROUND('Tabla 2016'!I11*(1+$A$4),0)</f>
        <v>214637</v>
      </c>
      <c r="J11" s="36">
        <f>ROUND('Tabla 2016'!J11*(1+$A$4),0)</f>
        <v>18938</v>
      </c>
      <c r="K11" s="36">
        <v>156657</v>
      </c>
      <c r="L11" s="37">
        <f t="shared" si="0"/>
        <v>2955475</v>
      </c>
      <c r="M11" s="24" t="s">
        <v>35</v>
      </c>
      <c r="N11" s="15">
        <f t="shared" si="4"/>
        <v>2362407</v>
      </c>
      <c r="O11" s="14">
        <f t="shared" si="1"/>
        <v>354361</v>
      </c>
      <c r="P11" s="14">
        <f t="shared" si="2"/>
        <v>179543</v>
      </c>
      <c r="Q11" s="14">
        <f t="shared" si="3"/>
        <v>188993</v>
      </c>
      <c r="R11" s="23">
        <f t="shared" si="5"/>
        <v>722897</v>
      </c>
      <c r="S11" s="1"/>
    </row>
    <row r="12" spans="1:19" ht="16.5" customHeight="1">
      <c r="A12" s="24" t="s">
        <v>36</v>
      </c>
      <c r="B12" s="36">
        <f>ROUND('Tabla 2016'!B12*(1+$A$4),0)</f>
        <v>543368</v>
      </c>
      <c r="C12" s="36">
        <f>ROUND('Tabla 2016'!C12*(1+$A$4),0)</f>
        <v>1496816</v>
      </c>
      <c r="D12" s="36">
        <f>ROUND('Tabla 2016'!D12*(1+$A$4),0)</f>
        <v>0</v>
      </c>
      <c r="E12" s="36">
        <f>ROUND('Tabla 2016'!E12*(1+$A$4),0)</f>
        <v>0</v>
      </c>
      <c r="F12" s="36">
        <f>ROUND('Tabla 2016'!F12*(1+$A$4),0)</f>
        <v>25978</v>
      </c>
      <c r="G12" s="36">
        <f>ROUND('Tabla 2016'!G12*(1+$A$4),0)</f>
        <v>116824</v>
      </c>
      <c r="H12" s="36">
        <f>ROUND('Tabla 2016'!H12*(1+$A$4),0)</f>
        <v>100508</v>
      </c>
      <c r="I12" s="36">
        <f>ROUND('Tabla 2016'!I12*(1+$A$4),0)</f>
        <v>219536</v>
      </c>
      <c r="J12" s="36">
        <f>ROUND('Tabla 2016'!J12*(1+$A$4),0)</f>
        <v>18938</v>
      </c>
      <c r="K12" s="36">
        <v>156149</v>
      </c>
      <c r="L12" s="37">
        <f t="shared" si="0"/>
        <v>2678117</v>
      </c>
      <c r="M12" s="24" t="s">
        <v>36</v>
      </c>
      <c r="N12" s="15">
        <f t="shared" si="4"/>
        <v>2085100</v>
      </c>
      <c r="O12" s="14">
        <f t="shared" si="1"/>
        <v>312765</v>
      </c>
      <c r="P12" s="14">
        <f t="shared" si="2"/>
        <v>158468</v>
      </c>
      <c r="Q12" s="14">
        <f t="shared" si="3"/>
        <v>166808</v>
      </c>
      <c r="R12" s="23">
        <f t="shared" si="5"/>
        <v>638041</v>
      </c>
      <c r="S12" s="1"/>
    </row>
    <row r="13" spans="1:19" ht="16.5" customHeight="1">
      <c r="A13" s="24" t="s">
        <v>37</v>
      </c>
      <c r="B13" s="36">
        <f>ROUND('Tabla 2016'!B13*(1+$A$4),0)</f>
        <v>512571</v>
      </c>
      <c r="C13" s="36">
        <f>ROUND('Tabla 2016'!C13*(1+$A$4),0)</f>
        <v>1264924</v>
      </c>
      <c r="D13" s="36">
        <f>ROUND('Tabla 2016'!D13*(1+$A$4),0)</f>
        <v>0</v>
      </c>
      <c r="E13" s="36">
        <f>ROUND('Tabla 2016'!E13*(1+$A$4),0)</f>
        <v>0</v>
      </c>
      <c r="F13" s="36">
        <f>ROUND('Tabla 2016'!F13*(1+$A$4),0)</f>
        <v>29873</v>
      </c>
      <c r="G13" s="36">
        <f>ROUND('Tabla 2016'!G13*(1+$A$4),0)</f>
        <v>110203</v>
      </c>
      <c r="H13" s="36">
        <f>ROUND('Tabla 2016'!H13*(1+$A$4),0)</f>
        <v>93513</v>
      </c>
      <c r="I13" s="36">
        <f>ROUND('Tabla 2016'!I13*(1+$A$4),0)</f>
        <v>245390</v>
      </c>
      <c r="J13" s="36">
        <f>ROUND('Tabla 2016'!J13*(1+$A$4),0)</f>
        <v>18938</v>
      </c>
      <c r="K13" s="36">
        <v>139418</v>
      </c>
      <c r="L13" s="37">
        <f t="shared" si="0"/>
        <v>2414830</v>
      </c>
      <c r="M13" s="24" t="s">
        <v>37</v>
      </c>
      <c r="N13" s="15">
        <f t="shared" si="4"/>
        <v>1826306</v>
      </c>
      <c r="O13" s="14">
        <f t="shared" si="1"/>
        <v>273946</v>
      </c>
      <c r="P13" s="14">
        <f t="shared" si="2"/>
        <v>138799</v>
      </c>
      <c r="Q13" s="14">
        <f t="shared" si="3"/>
        <v>146104</v>
      </c>
      <c r="R13" s="23">
        <f t="shared" si="5"/>
        <v>558849</v>
      </c>
      <c r="S13" s="1"/>
    </row>
    <row r="14" spans="1:19" ht="16.5" customHeight="1">
      <c r="A14" s="24" t="s">
        <v>38</v>
      </c>
      <c r="B14" s="36">
        <f>ROUND('Tabla 2016'!B14*(1+$A$4),0)</f>
        <v>472464</v>
      </c>
      <c r="C14" s="36">
        <f>ROUND('Tabla 2016'!C14*(1+$A$4),0)</f>
        <v>948600</v>
      </c>
      <c r="D14" s="36">
        <f>ROUND('Tabla 2016'!D14*(1+$A$4),0)</f>
        <v>0</v>
      </c>
      <c r="E14" s="36">
        <f>ROUND('Tabla 2016'!E14*(1+$A$4),0)</f>
        <v>0</v>
      </c>
      <c r="F14" s="36">
        <f>ROUND('Tabla 2016'!F14*(1+$A$4),0)</f>
        <v>29873</v>
      </c>
      <c r="G14" s="36">
        <f>ROUND('Tabla 2016'!G14*(1+$A$4),0)</f>
        <v>101580</v>
      </c>
      <c r="H14" s="36">
        <f>ROUND('Tabla 2016'!H14*(1+$A$4),0)</f>
        <v>69742</v>
      </c>
      <c r="I14" s="36">
        <f>ROUND('Tabla 2016'!I14*(1+$A$4),0)</f>
        <v>169214</v>
      </c>
      <c r="J14" s="36">
        <f>ROUND('Tabla 2016'!J14*(1+$A$4),0)</f>
        <v>18938</v>
      </c>
      <c r="K14" s="36">
        <v>127214</v>
      </c>
      <c r="L14" s="37">
        <f t="shared" si="0"/>
        <v>1937625</v>
      </c>
      <c r="M14" s="24" t="s">
        <v>38</v>
      </c>
      <c r="N14" s="15">
        <f t="shared" si="4"/>
        <v>1469875</v>
      </c>
      <c r="O14" s="14">
        <f t="shared" si="1"/>
        <v>220481</v>
      </c>
      <c r="P14" s="14">
        <f t="shared" si="2"/>
        <v>111711</v>
      </c>
      <c r="Q14" s="14">
        <f t="shared" si="3"/>
        <v>117590</v>
      </c>
      <c r="R14" s="23">
        <f t="shared" si="5"/>
        <v>449782</v>
      </c>
      <c r="S14" s="1"/>
    </row>
    <row r="15" spans="1:19" ht="16.5" customHeight="1">
      <c r="A15" s="24" t="s">
        <v>39</v>
      </c>
      <c r="B15" s="36">
        <f>ROUND('Tabla 2016'!B15*(1+$A$4),0)</f>
        <v>437429</v>
      </c>
      <c r="C15" s="36">
        <f>ROUND('Tabla 2016'!C15*(1+$A$4),0)</f>
        <v>728328</v>
      </c>
      <c r="D15" s="36">
        <f>ROUND('Tabla 2016'!D15*(1+$A$4),0)</f>
        <v>0</v>
      </c>
      <c r="E15" s="36">
        <f>ROUND('Tabla 2016'!E15*(1+$A$4),0)</f>
        <v>0</v>
      </c>
      <c r="F15" s="36">
        <f>ROUND('Tabla 2016'!F15*(1+$A$4),0)</f>
        <v>29873</v>
      </c>
      <c r="G15" s="36">
        <f>ROUND('Tabla 2016'!G15*(1+$A$4),0)</f>
        <v>94047</v>
      </c>
      <c r="H15" s="36">
        <f>ROUND('Tabla 2016'!H15*(1+$A$4),0)</f>
        <v>53212</v>
      </c>
      <c r="I15" s="36">
        <f>ROUND('Tabla 2016'!I15*(1+$A$4),0)</f>
        <v>129068</v>
      </c>
      <c r="J15" s="36">
        <f>ROUND('Tabla 2016'!J15*(1+$A$4),0)</f>
        <v>18938</v>
      </c>
      <c r="K15" s="36">
        <v>114097</v>
      </c>
      <c r="L15" s="37">
        <f t="shared" si="0"/>
        <v>1604992</v>
      </c>
      <c r="M15" s="24" t="s">
        <v>39</v>
      </c>
      <c r="N15" s="15">
        <f t="shared" si="4"/>
        <v>1214568</v>
      </c>
      <c r="O15" s="14">
        <f t="shared" si="1"/>
        <v>182185</v>
      </c>
      <c r="P15" s="14">
        <f t="shared" si="2"/>
        <v>92307</v>
      </c>
      <c r="Q15" s="14">
        <f t="shared" si="3"/>
        <v>97165</v>
      </c>
      <c r="R15" s="23">
        <f t="shared" si="5"/>
        <v>371657</v>
      </c>
      <c r="S15" s="1"/>
    </row>
    <row r="16" spans="1:19" ht="16.5" customHeight="1">
      <c r="A16" s="24" t="s">
        <v>48</v>
      </c>
      <c r="B16" s="36">
        <f>ROUND('Tabla 2016'!B16*(1+$A$4),0)</f>
        <v>437429</v>
      </c>
      <c r="C16" s="36">
        <f>ROUND('Tabla 2016'!C16*(1+$A$4),0)</f>
        <v>728328</v>
      </c>
      <c r="D16" s="36">
        <f>ROUND('Tabla 2016'!D16*(1+$A$4),0)</f>
        <v>0</v>
      </c>
      <c r="E16" s="36">
        <f>ROUND('Tabla 2016'!E16*(1+$A$4),0)</f>
        <v>0</v>
      </c>
      <c r="F16" s="36">
        <f>ROUND('Tabla 2016'!F16*(1+$A$4),0)</f>
        <v>29873</v>
      </c>
      <c r="G16" s="36">
        <f>ROUND('Tabla 2016'!G16*(1+$A$4),0)</f>
        <v>94047</v>
      </c>
      <c r="H16" s="36">
        <f>ROUND('Tabla 2016'!H16*(1+$A$4),0)</f>
        <v>53212</v>
      </c>
      <c r="I16" s="36">
        <f>ROUND('Tabla 2016'!I16*(1+$A$4),0)</f>
        <v>129068</v>
      </c>
      <c r="J16" s="36">
        <f>ROUND('Tabla 2016'!J16*(1+$A$4),0)</f>
        <v>18938</v>
      </c>
      <c r="K16" s="36">
        <f>ROUND('Tabla 2016'!K16*(1+$A$4),0)</f>
        <v>0</v>
      </c>
      <c r="L16" s="37">
        <f t="shared" si="0"/>
        <v>1490895</v>
      </c>
      <c r="M16" s="24" t="s">
        <v>48</v>
      </c>
      <c r="N16" s="15">
        <f t="shared" si="4"/>
        <v>1214568</v>
      </c>
      <c r="O16" s="14">
        <f t="shared" si="1"/>
        <v>182185</v>
      </c>
      <c r="P16" s="14">
        <f t="shared" si="2"/>
        <v>92307</v>
      </c>
      <c r="Q16" s="14">
        <f t="shared" si="3"/>
        <v>97165</v>
      </c>
      <c r="R16" s="23">
        <f t="shared" si="5"/>
        <v>371657</v>
      </c>
      <c r="S16" s="1"/>
    </row>
    <row r="17" spans="1:20" ht="16.5" customHeight="1">
      <c r="A17" s="24" t="s">
        <v>40</v>
      </c>
      <c r="B17" s="36">
        <f>ROUND('Tabla 2016'!B17*(1+$A$4),0)</f>
        <v>404987</v>
      </c>
      <c r="C17" s="36">
        <f>ROUND('Tabla 2016'!C17*(1+$A$4),0)</f>
        <v>559632</v>
      </c>
      <c r="D17" s="36">
        <f>ROUND('Tabla 2016'!D17*(1+$A$4),0)</f>
        <v>0</v>
      </c>
      <c r="E17" s="36">
        <f>ROUND('Tabla 2016'!E17*(1+$A$4),0)</f>
        <v>0</v>
      </c>
      <c r="F17" s="36">
        <f>ROUND('Tabla 2016'!F17*(1+$A$4),0)</f>
        <v>29873</v>
      </c>
      <c r="G17" s="36">
        <f>ROUND('Tabla 2016'!G17*(1+$A$4),0)</f>
        <v>87072</v>
      </c>
      <c r="H17" s="36">
        <f>ROUND('Tabla 2016'!H17*(1+$A$4),0)</f>
        <v>40562</v>
      </c>
      <c r="I17" s="36">
        <f>ROUND('Tabla 2016'!I17*(1+$A$4),0)</f>
        <v>98402</v>
      </c>
      <c r="J17" s="36">
        <f>ROUND('Tabla 2016'!J17*(1+$A$4),0)</f>
        <v>18938</v>
      </c>
      <c r="K17" s="36">
        <v>103252</v>
      </c>
      <c r="L17" s="37">
        <f t="shared" si="0"/>
        <v>1342718</v>
      </c>
      <c r="M17" s="24" t="s">
        <v>40</v>
      </c>
      <c r="N17" s="15">
        <f t="shared" si="4"/>
        <v>1013430</v>
      </c>
      <c r="O17" s="14">
        <f t="shared" si="1"/>
        <v>152015</v>
      </c>
      <c r="P17" s="14">
        <f t="shared" si="2"/>
        <v>77021</v>
      </c>
      <c r="Q17" s="14">
        <f t="shared" si="3"/>
        <v>81074</v>
      </c>
      <c r="R17" s="23">
        <f t="shared" si="5"/>
        <v>310110</v>
      </c>
      <c r="S17" s="1"/>
      <c r="T17" s="1"/>
    </row>
    <row r="18" spans="1:20" ht="16.5" customHeight="1">
      <c r="A18" s="24" t="s">
        <v>41</v>
      </c>
      <c r="B18" s="36">
        <f>ROUND('Tabla 2016'!B18*(1+$A$4),0)</f>
        <v>404987</v>
      </c>
      <c r="C18" s="36">
        <f>ROUND('Tabla 2016'!C18*(1+$A$4),0)</f>
        <v>559632</v>
      </c>
      <c r="D18" s="36">
        <f>ROUND('Tabla 2016'!D18*(1+$A$4),0)</f>
        <v>0</v>
      </c>
      <c r="E18" s="36">
        <f>ROUND('Tabla 2016'!E18*(1+$A$4),0)</f>
        <v>0</v>
      </c>
      <c r="F18" s="36">
        <f>ROUND('Tabla 2016'!F18*(1+$A$4),0)</f>
        <v>29873</v>
      </c>
      <c r="G18" s="36">
        <f>ROUND('Tabla 2016'!G18*(1+$A$4),0)</f>
        <v>87072</v>
      </c>
      <c r="H18" s="36">
        <f>ROUND('Tabla 2016'!H18*(1+$A$4),0)</f>
        <v>40562</v>
      </c>
      <c r="I18" s="36">
        <f>ROUND('Tabla 2016'!I18*(1+$A$4),0)</f>
        <v>98402</v>
      </c>
      <c r="J18" s="36">
        <f>ROUND('Tabla 2016'!J18*(1+$A$4),0)</f>
        <v>18938</v>
      </c>
      <c r="K18" s="36">
        <f>ROUND('Tabla 2016'!K18*(1+$A$4),0)</f>
        <v>0</v>
      </c>
      <c r="L18" s="37">
        <f t="shared" si="0"/>
        <v>1239466</v>
      </c>
      <c r="M18" s="24" t="s">
        <v>41</v>
      </c>
      <c r="N18" s="15">
        <f t="shared" si="4"/>
        <v>1013430</v>
      </c>
      <c r="O18" s="14">
        <f t="shared" si="1"/>
        <v>152015</v>
      </c>
      <c r="P18" s="14">
        <f t="shared" si="2"/>
        <v>77021</v>
      </c>
      <c r="Q18" s="14">
        <f t="shared" si="3"/>
        <v>81074</v>
      </c>
      <c r="R18" s="23">
        <f t="shared" si="5"/>
        <v>310110</v>
      </c>
      <c r="S18" s="1"/>
      <c r="T18" s="1"/>
    </row>
    <row r="19" spans="1:19" ht="16.5" customHeight="1">
      <c r="A19" s="24" t="s">
        <v>42</v>
      </c>
      <c r="B19" s="36">
        <f>ROUND('Tabla 2016'!B19*(1+$A$4),0)</f>
        <v>375015</v>
      </c>
      <c r="C19" s="36">
        <f>ROUND('Tabla 2016'!C19*(1+$A$4),0)</f>
        <v>423020</v>
      </c>
      <c r="D19" s="36">
        <f>ROUND('Tabla 2016'!D19*(1+$A$4),0)</f>
        <v>0</v>
      </c>
      <c r="E19" s="36">
        <f>ROUND('Tabla 2016'!E19*(1+$A$4),0)</f>
        <v>0</v>
      </c>
      <c r="F19" s="36">
        <f>ROUND('Tabla 2016'!F19*(1+$A$4),0)</f>
        <v>29873</v>
      </c>
      <c r="G19" s="36">
        <f>ROUND('Tabla 2016'!G19*(1+$A$4),0)</f>
        <v>80628</v>
      </c>
      <c r="H19" s="36">
        <f>ROUND('Tabla 2016'!H19*(1+$A$4),0)</f>
        <v>30336</v>
      </c>
      <c r="I19" s="36">
        <f>ROUND('Tabla 2016'!I19*(1+$A$4),0)</f>
        <v>73541</v>
      </c>
      <c r="J19" s="36">
        <f>ROUND('Tabla 2016'!J19*(1+$A$4),0)</f>
        <v>18938</v>
      </c>
      <c r="K19" s="36">
        <v>93440</v>
      </c>
      <c r="L19" s="37">
        <f t="shared" si="0"/>
        <v>1124791</v>
      </c>
      <c r="M19" s="24" t="s">
        <v>42</v>
      </c>
      <c r="N19" s="15">
        <f t="shared" si="4"/>
        <v>846846</v>
      </c>
      <c r="O19" s="14">
        <f t="shared" si="1"/>
        <v>127027</v>
      </c>
      <c r="P19" s="14">
        <f t="shared" si="2"/>
        <v>64360</v>
      </c>
      <c r="Q19" s="14">
        <f t="shared" si="3"/>
        <v>67748</v>
      </c>
      <c r="R19" s="23">
        <f t="shared" si="5"/>
        <v>259135</v>
      </c>
      <c r="S19" s="1"/>
    </row>
    <row r="20" spans="1:19" ht="16.5" customHeight="1">
      <c r="A20" s="24" t="s">
        <v>43</v>
      </c>
      <c r="B20" s="36">
        <f>ROUND('Tabla 2016'!B20*(1+$A$4),0)</f>
        <v>375015</v>
      </c>
      <c r="C20" s="36">
        <f>ROUND('Tabla 2016'!C20*(1+$A$4),0)</f>
        <v>423020</v>
      </c>
      <c r="D20" s="36">
        <f>ROUND('Tabla 2016'!D20*(1+$A$4),0)</f>
        <v>0</v>
      </c>
      <c r="E20" s="36">
        <f>ROUND('Tabla 2016'!E20*(1+$A$4),0)</f>
        <v>0</v>
      </c>
      <c r="F20" s="36">
        <f>ROUND('Tabla 2016'!F20*(1+$A$4),0)</f>
        <v>29873</v>
      </c>
      <c r="G20" s="36">
        <f>ROUND('Tabla 2016'!G20*(1+$A$4),0)</f>
        <v>80628</v>
      </c>
      <c r="H20" s="36">
        <f>ROUND('Tabla 2016'!H20*(1+$A$4),0)</f>
        <v>30336</v>
      </c>
      <c r="I20" s="36">
        <f>ROUND('Tabla 2016'!I20*(1+$A$4),0)</f>
        <v>73541</v>
      </c>
      <c r="J20" s="36">
        <f>ROUND('Tabla 2016'!J20*(1+$A$4),0)</f>
        <v>18938</v>
      </c>
      <c r="K20" s="36">
        <f>ROUND('Tabla 2016'!K20*(1+$A$4),0)</f>
        <v>0</v>
      </c>
      <c r="L20" s="37">
        <f t="shared" si="0"/>
        <v>1031351</v>
      </c>
      <c r="M20" s="24" t="s">
        <v>43</v>
      </c>
      <c r="N20" s="15">
        <f t="shared" si="4"/>
        <v>846846</v>
      </c>
      <c r="O20" s="14">
        <f t="shared" si="1"/>
        <v>127027</v>
      </c>
      <c r="P20" s="14">
        <f t="shared" si="2"/>
        <v>64360</v>
      </c>
      <c r="Q20" s="14">
        <f t="shared" si="3"/>
        <v>67748</v>
      </c>
      <c r="R20" s="23">
        <f t="shared" si="5"/>
        <v>259135</v>
      </c>
      <c r="S20" s="1"/>
    </row>
    <row r="21" spans="1:20" ht="15.75" customHeight="1">
      <c r="A21" s="24" t="s">
        <v>44</v>
      </c>
      <c r="B21" s="36">
        <f>ROUND('Tabla 2016'!B21*(1+$A$4),0)</f>
        <v>347260</v>
      </c>
      <c r="C21" s="36">
        <f>ROUND('Tabla 2016'!C21*(1+$A$4),0)</f>
        <v>319639</v>
      </c>
      <c r="D21" s="36">
        <f>ROUND('Tabla 2016'!D21*(1+$A$4),0)</f>
        <v>0</v>
      </c>
      <c r="E21" s="36">
        <f>ROUND('Tabla 2016'!E21*(1+$A$4),0)</f>
        <v>0</v>
      </c>
      <c r="F21" s="36">
        <f>ROUND('Tabla 2016'!F21*(1+$A$4),0)</f>
        <v>29873</v>
      </c>
      <c r="G21" s="36">
        <f>ROUND('Tabla 2016'!G21*(1+$A$4),0)</f>
        <v>74661</v>
      </c>
      <c r="H21" s="36">
        <f>ROUND('Tabla 2016'!H21*(1+$A$4),0)</f>
        <v>22581</v>
      </c>
      <c r="I21" s="36">
        <f>ROUND('Tabla 2016'!I21*(1+$A$4),0)</f>
        <v>54814</v>
      </c>
      <c r="J21" s="36">
        <f>ROUND('Tabla 2016'!J21*(1+$A$4),0)</f>
        <v>18938</v>
      </c>
      <c r="K21" s="36">
        <v>84562</v>
      </c>
      <c r="L21" s="37">
        <f t="shared" si="0"/>
        <v>952328</v>
      </c>
      <c r="M21" s="24" t="s">
        <v>44</v>
      </c>
      <c r="N21" s="15">
        <f t="shared" si="4"/>
        <v>715710</v>
      </c>
      <c r="O21" s="14">
        <f t="shared" si="1"/>
        <v>107357</v>
      </c>
      <c r="P21" s="14">
        <f t="shared" si="2"/>
        <v>54394</v>
      </c>
      <c r="Q21" s="14">
        <f t="shared" si="3"/>
        <v>57257</v>
      </c>
      <c r="R21" s="23">
        <f t="shared" si="5"/>
        <v>219008</v>
      </c>
      <c r="S21" s="1"/>
      <c r="T21" s="1"/>
    </row>
    <row r="22" spans="1:20" ht="16.5" customHeight="1">
      <c r="A22" s="24" t="s">
        <v>33</v>
      </c>
      <c r="B22" s="36">
        <f>ROUND('Tabla 2016'!B22*(1+$A$4),0)</f>
        <v>347260</v>
      </c>
      <c r="C22" s="36">
        <f>ROUND('Tabla 2016'!C22*(1+$A$4),0)</f>
        <v>319639</v>
      </c>
      <c r="D22" s="36">
        <f>ROUND('Tabla 2016'!D22*(1+$A$4),0)</f>
        <v>0</v>
      </c>
      <c r="E22" s="36">
        <f>ROUND('Tabla 2016'!E22*(1+$A$4),0)</f>
        <v>0</v>
      </c>
      <c r="F22" s="36">
        <f>ROUND('Tabla 2016'!F22*(1+$A$4),0)</f>
        <v>29873</v>
      </c>
      <c r="G22" s="36">
        <f>ROUND('Tabla 2016'!G22*(1+$A$4),0)</f>
        <v>74661</v>
      </c>
      <c r="H22" s="36">
        <f>ROUND('Tabla 2016'!H22*(1+$A$4),0)</f>
        <v>22581</v>
      </c>
      <c r="I22" s="36">
        <f>ROUND('Tabla 2016'!I22*(1+$A$4),0)</f>
        <v>54814</v>
      </c>
      <c r="J22" s="36">
        <f>ROUND('Tabla 2016'!J22*(1+$A$4),0)</f>
        <v>18938</v>
      </c>
      <c r="K22" s="36">
        <f>ROUND('Tabla 2016'!K22*(1+$A$4),0)</f>
        <v>0</v>
      </c>
      <c r="L22" s="37">
        <f t="shared" si="0"/>
        <v>867766</v>
      </c>
      <c r="M22" s="24" t="s">
        <v>33</v>
      </c>
      <c r="N22" s="15">
        <f t="shared" si="4"/>
        <v>715710</v>
      </c>
      <c r="O22" s="14">
        <f t="shared" si="1"/>
        <v>107357</v>
      </c>
      <c r="P22" s="14">
        <f t="shared" si="2"/>
        <v>54394</v>
      </c>
      <c r="Q22" s="14">
        <f t="shared" si="3"/>
        <v>57257</v>
      </c>
      <c r="R22" s="23">
        <f t="shared" si="5"/>
        <v>219008</v>
      </c>
      <c r="S22" s="1"/>
      <c r="T22" s="1"/>
    </row>
    <row r="23" spans="1:19" ht="16.5" customHeight="1">
      <c r="A23" s="24" t="s">
        <v>29</v>
      </c>
      <c r="B23" s="36">
        <f>ROUND('Tabla 2016'!B23*(1+$A$4),0)</f>
        <v>321537</v>
      </c>
      <c r="C23" s="36">
        <f>ROUND('Tabla 2016'!C23*(1+$A$4),0)</f>
        <v>235935</v>
      </c>
      <c r="D23" s="36">
        <f>ROUND('Tabla 2016'!D23*(1+$A$4),0)</f>
        <v>0</v>
      </c>
      <c r="E23" s="36">
        <f>ROUND('Tabla 2016'!E23*(1+$A$4),0)</f>
        <v>0</v>
      </c>
      <c r="F23" s="36">
        <f>ROUND('Tabla 2016'!F23*(1+$A$4),0)</f>
        <v>49354</v>
      </c>
      <c r="G23" s="36">
        <f>ROUND('Tabla 2016'!G23*(1+$A$4),0)</f>
        <v>69131</v>
      </c>
      <c r="H23" s="36">
        <f>ROUND('Tabla 2016'!H23*(1+$A$4),0)</f>
        <v>18037</v>
      </c>
      <c r="I23" s="36">
        <f>ROUND('Tabla 2016'!I23*(1+$A$4),0)</f>
        <v>46358</v>
      </c>
      <c r="J23" s="36">
        <f>ROUND('Tabla 2016'!J23*(1+$A$4),0)</f>
        <v>70475</v>
      </c>
      <c r="K23" s="36">
        <f>ROUND('Tabla 2016'!K23*(1+$A$4),0)</f>
        <v>0</v>
      </c>
      <c r="L23" s="37">
        <f t="shared" si="0"/>
        <v>810827</v>
      </c>
      <c r="M23" s="24" t="s">
        <v>29</v>
      </c>
      <c r="N23" s="15">
        <f t="shared" si="4"/>
        <v>677301</v>
      </c>
      <c r="O23" s="14">
        <f>ROUND(N23*$O$7,0)</f>
        <v>101595</v>
      </c>
      <c r="P23" s="14">
        <f>ROUND(N23*$P$7,0)</f>
        <v>51475</v>
      </c>
      <c r="Q23" s="14">
        <f>ROUND(N23*$Q$7,0)</f>
        <v>54184</v>
      </c>
      <c r="R23" s="23">
        <f t="shared" si="5"/>
        <v>207254</v>
      </c>
      <c r="S23" s="1"/>
    </row>
    <row r="24" spans="1:19" ht="16.5" customHeight="1">
      <c r="A24" s="24" t="s">
        <v>30</v>
      </c>
      <c r="B24" s="36">
        <f>ROUND('Tabla 2016'!B24*(1+$A$4),0)</f>
        <v>297708</v>
      </c>
      <c r="C24" s="36">
        <f>ROUND('Tabla 2016'!C24*(1+$A$4),0)</f>
        <v>175570</v>
      </c>
      <c r="D24" s="36">
        <f>ROUND('Tabla 2016'!D24*(1+$A$4),0)</f>
        <v>0</v>
      </c>
      <c r="E24" s="36">
        <f>ROUND('Tabla 2016'!E24*(1+$A$4),0)</f>
        <v>0</v>
      </c>
      <c r="F24" s="36">
        <f>ROUND('Tabla 2016'!F24*(1+$A$4),0)</f>
        <v>49354</v>
      </c>
      <c r="G24" s="36">
        <f>ROUND('Tabla 2016'!G24*(1+$A$4),0)</f>
        <v>64008</v>
      </c>
      <c r="H24" s="36">
        <f>ROUND('Tabla 2016'!H24*(1+$A$4),0)</f>
        <v>13016</v>
      </c>
      <c r="I24" s="36">
        <f>ROUND('Tabla 2016'!I24*(1+$A$4),0)</f>
        <v>34224</v>
      </c>
      <c r="J24" s="36">
        <f>ROUND('Tabla 2016'!J24*(1+$A$4),0)</f>
        <v>68390</v>
      </c>
      <c r="K24" s="36">
        <f>ROUND('Tabla 2016'!K24*(1+$A$4),0)</f>
        <v>0</v>
      </c>
      <c r="L24" s="37">
        <f t="shared" si="0"/>
        <v>702270</v>
      </c>
      <c r="M24" s="24" t="s">
        <v>30</v>
      </c>
      <c r="N24" s="15">
        <f t="shared" si="4"/>
        <v>591022</v>
      </c>
      <c r="O24" s="14">
        <f>ROUND(N24*$O$7,0)</f>
        <v>88653</v>
      </c>
      <c r="P24" s="14">
        <f>ROUND(N24*$P$7,0)</f>
        <v>44918</v>
      </c>
      <c r="Q24" s="14">
        <f>ROUND(N24*$Q$7,0)</f>
        <v>47282</v>
      </c>
      <c r="R24" s="23">
        <f t="shared" si="5"/>
        <v>180853</v>
      </c>
      <c r="S24" s="1"/>
    </row>
    <row r="25" spans="1:19" ht="16.5" customHeight="1">
      <c r="A25" s="33" t="s">
        <v>28</v>
      </c>
      <c r="B25" s="36">
        <f>ROUND('Tabla 2016'!B25*(1+$A$4),0)</f>
        <v>297708</v>
      </c>
      <c r="C25" s="36">
        <f>ROUND('Tabla 2016'!C25*(1+$A$4),0)</f>
        <v>175570</v>
      </c>
      <c r="D25" s="36">
        <f>ROUND('Tabla 2016'!D25*(1+$A$4),0)</f>
        <v>0</v>
      </c>
      <c r="E25" s="36">
        <f>ROUND('Tabla 2016'!E25*(1+$A$4),0)</f>
        <v>0</v>
      </c>
      <c r="F25" s="36">
        <f>ROUND('Tabla 2016'!F25*(1+$A$4),0)</f>
        <v>49354</v>
      </c>
      <c r="G25" s="36">
        <f>ROUND('Tabla 2016'!G25*(1+$A$4),0)</f>
        <v>59541</v>
      </c>
      <c r="H25" s="36">
        <f>ROUND('Tabla 2016'!H25*(1+$A$4),0)</f>
        <v>13016</v>
      </c>
      <c r="I25" s="36">
        <f>ROUND('Tabla 2016'!I25*(1+$A$4),0)</f>
        <v>34224</v>
      </c>
      <c r="J25" s="36">
        <f>ROUND('Tabla 2016'!J25*(1+$A$4),0)</f>
        <v>68390</v>
      </c>
      <c r="K25" s="36">
        <f>ROUND('Tabla 2016'!K25*(1+$A$4),0)</f>
        <v>0</v>
      </c>
      <c r="L25" s="37">
        <f t="shared" si="0"/>
        <v>697803</v>
      </c>
      <c r="M25" s="33" t="s">
        <v>28</v>
      </c>
      <c r="N25" s="15">
        <f t="shared" si="4"/>
        <v>591022</v>
      </c>
      <c r="O25" s="14">
        <f>ROUND(N25*$O$7,0)</f>
        <v>88653</v>
      </c>
      <c r="P25" s="14">
        <f>ROUND(N25*$P$7,0)</f>
        <v>44918</v>
      </c>
      <c r="Q25" s="14">
        <f>ROUND(N25*$Q$7,0)</f>
        <v>47282</v>
      </c>
      <c r="R25" s="23">
        <f t="shared" si="5"/>
        <v>180853</v>
      </c>
      <c r="S25" s="1"/>
    </row>
    <row r="26" spans="1:19" ht="16.5" customHeight="1">
      <c r="A26" s="24" t="s">
        <v>9</v>
      </c>
      <c r="B26" s="36">
        <f>ROUND('Tabla 2016'!B26*(1+$A$4),0)</f>
        <v>275610</v>
      </c>
      <c r="C26" s="36">
        <f>ROUND('Tabla 2016'!C26*(1+$A$4),0)</f>
        <v>132622</v>
      </c>
      <c r="D26" s="36">
        <f>ROUND('Tabla 2016'!D26*(1+$A$4),0)</f>
        <v>0</v>
      </c>
      <c r="E26" s="36">
        <f>ROUND('Tabla 2016'!E26*(1+$A$4),0)</f>
        <v>0</v>
      </c>
      <c r="F26" s="36">
        <f>ROUND('Tabla 2016'!F26*(1+$A$4),0)</f>
        <v>49354</v>
      </c>
      <c r="G26" s="36">
        <f>ROUND('Tabla 2016'!G26*(1+$A$4),0)</f>
        <v>59256</v>
      </c>
      <c r="H26" s="36">
        <f>ROUND('Tabla 2016'!H26*(1+$A$4),0)</f>
        <v>9622</v>
      </c>
      <c r="I26" s="36">
        <f>ROUND('Tabla 2016'!I26*(1+$A$4),0)</f>
        <v>25805</v>
      </c>
      <c r="J26" s="36">
        <f>ROUND('Tabla 2016'!J26*(1+$A$4),0)</f>
        <v>67844</v>
      </c>
      <c r="K26" s="36">
        <f>ROUND('Tabla 2016'!K26*(1+$A$4),0)</f>
        <v>0</v>
      </c>
      <c r="L26" s="37">
        <f t="shared" si="0"/>
        <v>620113</v>
      </c>
      <c r="M26" s="24" t="s">
        <v>9</v>
      </c>
      <c r="N26" s="15">
        <f t="shared" si="4"/>
        <v>525430</v>
      </c>
      <c r="O26" s="14">
        <f aca="true" t="shared" si="6" ref="O26:O36">ROUND(N26*$O$7,0)</f>
        <v>78815</v>
      </c>
      <c r="P26" s="14">
        <f aca="true" t="shared" si="7" ref="P26:P36">ROUND(N26*$P$7,0)</f>
        <v>39933</v>
      </c>
      <c r="Q26" s="14">
        <f aca="true" t="shared" si="8" ref="Q26:Q36">ROUND(N26*$Q$7,0)</f>
        <v>42034</v>
      </c>
      <c r="R26" s="23">
        <f t="shared" si="5"/>
        <v>160782</v>
      </c>
      <c r="S26" s="1"/>
    </row>
    <row r="27" spans="1:19" ht="16.5" customHeight="1">
      <c r="A27" s="24" t="s">
        <v>14</v>
      </c>
      <c r="B27" s="36">
        <f>ROUND('Tabla 2016'!B27*(1+$A$4),0)</f>
        <v>275610</v>
      </c>
      <c r="C27" s="36">
        <f>ROUND('Tabla 2016'!C27*(1+$A$4),0)</f>
        <v>132622</v>
      </c>
      <c r="D27" s="36">
        <f>ROUND('Tabla 2016'!D27*(1+$A$4),0)</f>
        <v>0</v>
      </c>
      <c r="E27" s="36">
        <f>ROUND('Tabla 2016'!E27*(1+$A$4),0)</f>
        <v>0</v>
      </c>
      <c r="F27" s="36">
        <f>ROUND('Tabla 2016'!F27*(1+$A$4),0)</f>
        <v>49354</v>
      </c>
      <c r="G27" s="36">
        <f>ROUND('Tabla 2016'!G27*(1+$A$4),0)</f>
        <v>55122</v>
      </c>
      <c r="H27" s="36">
        <f>ROUND('Tabla 2016'!H27*(1+$A$4),0)</f>
        <v>9622</v>
      </c>
      <c r="I27" s="36">
        <f>ROUND('Tabla 2016'!I27*(1+$A$4),0)</f>
        <v>25805</v>
      </c>
      <c r="J27" s="36">
        <f>ROUND('Tabla 2016'!J27*(1+$A$4),0)</f>
        <v>67844</v>
      </c>
      <c r="K27" s="36">
        <f>ROUND('Tabla 2016'!K27*(1+$A$4),0)</f>
        <v>0</v>
      </c>
      <c r="L27" s="37">
        <f t="shared" si="0"/>
        <v>615979</v>
      </c>
      <c r="M27" s="24" t="s">
        <v>14</v>
      </c>
      <c r="N27" s="15">
        <f t="shared" si="4"/>
        <v>525430</v>
      </c>
      <c r="O27" s="14">
        <f t="shared" si="6"/>
        <v>78815</v>
      </c>
      <c r="P27" s="14">
        <f t="shared" si="7"/>
        <v>39933</v>
      </c>
      <c r="Q27" s="14">
        <f t="shared" si="8"/>
        <v>42034</v>
      </c>
      <c r="R27" s="23">
        <f t="shared" si="5"/>
        <v>160782</v>
      </c>
      <c r="S27" s="1"/>
    </row>
    <row r="28" spans="1:19" ht="16.5" customHeight="1">
      <c r="A28" s="24" t="s">
        <v>10</v>
      </c>
      <c r="B28" s="36">
        <f>ROUND('Tabla 2016'!B28*(1+$A$4),0)</f>
        <v>255213</v>
      </c>
      <c r="C28" s="36">
        <f>ROUND('Tabla 2016'!C28*(1+$A$4),0)</f>
        <v>106524</v>
      </c>
      <c r="D28" s="36">
        <f>ROUND('Tabla 2016'!D28*(1+$A$4),0)</f>
        <v>0</v>
      </c>
      <c r="E28" s="36">
        <f>ROUND('Tabla 2016'!E28*(1+$A$4),0)</f>
        <v>0</v>
      </c>
      <c r="F28" s="36">
        <f>ROUND('Tabla 2016'!F28*(1+$A$4),0)</f>
        <v>49354</v>
      </c>
      <c r="G28" s="36">
        <f>ROUND('Tabla 2016'!G28*(1+$A$4),0)</f>
        <v>54870</v>
      </c>
      <c r="H28" s="36">
        <f>ROUND('Tabla 2016'!H28*(1+$A$4),0)</f>
        <v>7529</v>
      </c>
      <c r="I28" s="36">
        <f>ROUND('Tabla 2016'!I28*(1+$A$4),0)</f>
        <v>20013</v>
      </c>
      <c r="J28" s="36">
        <f>ROUND('Tabla 2016'!J28*(1+$A$4),0)</f>
        <v>58424</v>
      </c>
      <c r="K28" s="36">
        <f>ROUND('Tabla 2016'!K28*(1+$A$4),0)</f>
        <v>0</v>
      </c>
      <c r="L28" s="37">
        <f t="shared" si="0"/>
        <v>551927</v>
      </c>
      <c r="M28" s="24" t="s">
        <v>10</v>
      </c>
      <c r="N28" s="15">
        <f t="shared" si="4"/>
        <v>469515</v>
      </c>
      <c r="O28" s="14">
        <f t="shared" si="6"/>
        <v>70427</v>
      </c>
      <c r="P28" s="14">
        <f t="shared" si="7"/>
        <v>35683</v>
      </c>
      <c r="Q28" s="14">
        <f t="shared" si="8"/>
        <v>37561</v>
      </c>
      <c r="R28" s="23">
        <f t="shared" si="5"/>
        <v>143671</v>
      </c>
      <c r="S28" s="1"/>
    </row>
    <row r="29" spans="1:19" ht="16.5" customHeight="1">
      <c r="A29" s="24" t="s">
        <v>15</v>
      </c>
      <c r="B29" s="36">
        <f>ROUND('Tabla 2016'!B29*(1+$A$4),0)</f>
        <v>255213</v>
      </c>
      <c r="C29" s="36">
        <f>ROUND('Tabla 2016'!C29*(1+$A$4),0)</f>
        <v>106524</v>
      </c>
      <c r="D29" s="36">
        <f>ROUND('Tabla 2016'!D29*(1+$A$4),0)</f>
        <v>0</v>
      </c>
      <c r="E29" s="36">
        <f>ROUND('Tabla 2016'!E29*(1+$A$4),0)</f>
        <v>0</v>
      </c>
      <c r="F29" s="36">
        <f>ROUND('Tabla 2016'!F29*(1+$A$4),0)</f>
        <v>49354</v>
      </c>
      <c r="G29" s="36">
        <f>ROUND('Tabla 2016'!G29*(1+$A$4),0)</f>
        <v>51043</v>
      </c>
      <c r="H29" s="36">
        <f>ROUND('Tabla 2016'!H29*(1+$A$4),0)</f>
        <v>7529</v>
      </c>
      <c r="I29" s="36">
        <f>ROUND('Tabla 2016'!I29*(1+$A$4),0)</f>
        <v>20013</v>
      </c>
      <c r="J29" s="36">
        <f>ROUND('Tabla 2016'!J29*(1+$A$4),0)</f>
        <v>58424</v>
      </c>
      <c r="K29" s="36">
        <f>ROUND('Tabla 2016'!K29*(1+$A$4),0)</f>
        <v>0</v>
      </c>
      <c r="L29" s="37">
        <f t="shared" si="0"/>
        <v>548100</v>
      </c>
      <c r="M29" s="24" t="s">
        <v>15</v>
      </c>
      <c r="N29" s="15">
        <f t="shared" si="4"/>
        <v>469515</v>
      </c>
      <c r="O29" s="14">
        <f t="shared" si="6"/>
        <v>70427</v>
      </c>
      <c r="P29" s="14">
        <f t="shared" si="7"/>
        <v>35683</v>
      </c>
      <c r="Q29" s="14">
        <f t="shared" si="8"/>
        <v>37561</v>
      </c>
      <c r="R29" s="23">
        <f t="shared" si="5"/>
        <v>143671</v>
      </c>
      <c r="S29" s="1"/>
    </row>
    <row r="30" spans="1:19" ht="16.5" customHeight="1">
      <c r="A30" s="24" t="s">
        <v>11</v>
      </c>
      <c r="B30" s="36">
        <f>ROUND('Tabla 2016'!B30*(1+$A$4),0)</f>
        <v>236263</v>
      </c>
      <c r="C30" s="36">
        <f>ROUND('Tabla 2016'!C30*(1+$A$4),0)</f>
        <v>104619</v>
      </c>
      <c r="D30" s="36">
        <f>ROUND('Tabla 2016'!D30*(1+$A$4),0)</f>
        <v>0</v>
      </c>
      <c r="E30" s="36">
        <f>ROUND('Tabla 2016'!E30*(1+$A$4),0)</f>
        <v>0</v>
      </c>
      <c r="F30" s="36">
        <f>ROUND('Tabla 2016'!F30*(1+$A$4),0)</f>
        <v>49354</v>
      </c>
      <c r="G30" s="36">
        <f>ROUND('Tabla 2016'!G30*(1+$A$4),0)</f>
        <v>50796</v>
      </c>
      <c r="H30" s="36">
        <f>ROUND('Tabla 2016'!H30*(1+$A$4),0)</f>
        <v>7314</v>
      </c>
      <c r="I30" s="36">
        <f>ROUND('Tabla 2016'!I30*(1+$A$4),0)</f>
        <v>19491</v>
      </c>
      <c r="J30" s="36">
        <f>ROUND('Tabla 2016'!J30*(1+$A$4),0)</f>
        <v>61554</v>
      </c>
      <c r="K30" s="36">
        <f>ROUND('Tabla 2016'!K30*(1+$A$4),0)</f>
        <v>0</v>
      </c>
      <c r="L30" s="37">
        <f t="shared" si="0"/>
        <v>529391</v>
      </c>
      <c r="M30" s="24" t="s">
        <v>11</v>
      </c>
      <c r="N30" s="15">
        <f t="shared" si="4"/>
        <v>451790</v>
      </c>
      <c r="O30" s="14">
        <f t="shared" si="6"/>
        <v>67769</v>
      </c>
      <c r="P30" s="14">
        <f t="shared" si="7"/>
        <v>34336</v>
      </c>
      <c r="Q30" s="14">
        <f t="shared" si="8"/>
        <v>36143</v>
      </c>
      <c r="R30" s="23">
        <f t="shared" si="5"/>
        <v>138248</v>
      </c>
      <c r="S30" s="1"/>
    </row>
    <row r="31" spans="1:19" ht="16.5" customHeight="1">
      <c r="A31" s="24" t="s">
        <v>16</v>
      </c>
      <c r="B31" s="36">
        <f>ROUND('Tabla 2016'!B31*(1+$A$4),0)</f>
        <v>236263</v>
      </c>
      <c r="C31" s="36">
        <f>ROUND('Tabla 2016'!C31*(1+$A$4),0)</f>
        <v>104619</v>
      </c>
      <c r="D31" s="36">
        <f>ROUND('Tabla 2016'!D31*(1+$A$4),0)</f>
        <v>0</v>
      </c>
      <c r="E31" s="36">
        <f>ROUND('Tabla 2016'!E31*(1+$A$4),0)</f>
        <v>0</v>
      </c>
      <c r="F31" s="36">
        <f>ROUND('Tabla 2016'!F31*(1+$A$4),0)</f>
        <v>49354</v>
      </c>
      <c r="G31" s="36">
        <f>ROUND('Tabla 2016'!G31*(1+$A$4),0)</f>
        <v>47252</v>
      </c>
      <c r="H31" s="36">
        <f>ROUND('Tabla 2016'!H31*(1+$A$4),0)</f>
        <v>7314</v>
      </c>
      <c r="I31" s="36">
        <f>ROUND('Tabla 2016'!I31*(1+$A$4),0)</f>
        <v>19491</v>
      </c>
      <c r="J31" s="36">
        <f>ROUND('Tabla 2016'!J31*(1+$A$4),0)</f>
        <v>61554</v>
      </c>
      <c r="K31" s="36">
        <f>ROUND('Tabla 2016'!K31*(1+$A$4),0)</f>
        <v>0</v>
      </c>
      <c r="L31" s="37">
        <f t="shared" si="0"/>
        <v>525847</v>
      </c>
      <c r="M31" s="24" t="s">
        <v>16</v>
      </c>
      <c r="N31" s="15">
        <f t="shared" si="4"/>
        <v>451790</v>
      </c>
      <c r="O31" s="14">
        <f t="shared" si="6"/>
        <v>67769</v>
      </c>
      <c r="P31" s="14">
        <f t="shared" si="7"/>
        <v>34336</v>
      </c>
      <c r="Q31" s="14">
        <f t="shared" si="8"/>
        <v>36143</v>
      </c>
      <c r="R31" s="23">
        <f t="shared" si="5"/>
        <v>138248</v>
      </c>
      <c r="S31" s="1"/>
    </row>
    <row r="32" spans="1:19" ht="16.5" customHeight="1">
      <c r="A32" s="24" t="s">
        <v>12</v>
      </c>
      <c r="B32" s="36">
        <f>ROUND('Tabla 2016'!B32*(1+$A$4),0)</f>
        <v>218770</v>
      </c>
      <c r="C32" s="36">
        <f>ROUND('Tabla 2016'!C32*(1+$A$4),0)</f>
        <v>80888</v>
      </c>
      <c r="D32" s="36">
        <f>ROUND('Tabla 2016'!D32*(1+$A$4),0)</f>
        <v>0</v>
      </c>
      <c r="E32" s="36">
        <f>ROUND('Tabla 2016'!E32*(1+$A$4),0)</f>
        <v>0</v>
      </c>
      <c r="F32" s="36">
        <f>ROUND('Tabla 2016'!F32*(1+$A$4),0)</f>
        <v>49354</v>
      </c>
      <c r="G32" s="36">
        <f>ROUND('Tabla 2016'!G32*(1+$A$4),0)</f>
        <v>47035</v>
      </c>
      <c r="H32" s="36">
        <f>ROUND('Tabla 2016'!H32*(1+$A$4),0)</f>
        <v>5245</v>
      </c>
      <c r="I32" s="36">
        <f>ROUND('Tabla 2016'!I32*(1+$A$4),0)</f>
        <v>14046</v>
      </c>
      <c r="J32" s="36">
        <f>ROUND('Tabla 2016'!J32*(1+$A$4),0)</f>
        <v>57265</v>
      </c>
      <c r="K32" s="36">
        <f>ROUND('Tabla 2016'!K32*(1+$A$4),0)</f>
        <v>0</v>
      </c>
      <c r="L32" s="37">
        <f t="shared" si="0"/>
        <v>472603</v>
      </c>
      <c r="M32" s="24" t="s">
        <v>12</v>
      </c>
      <c r="N32" s="15">
        <f t="shared" si="4"/>
        <v>406277</v>
      </c>
      <c r="O32" s="14">
        <f t="shared" si="6"/>
        <v>60942</v>
      </c>
      <c r="P32" s="14">
        <f t="shared" si="7"/>
        <v>30877</v>
      </c>
      <c r="Q32" s="14">
        <f t="shared" si="8"/>
        <v>32502</v>
      </c>
      <c r="R32" s="23">
        <f t="shared" si="5"/>
        <v>124321</v>
      </c>
      <c r="S32" s="1"/>
    </row>
    <row r="33" spans="1:19" ht="16.5" customHeight="1">
      <c r="A33" s="24" t="s">
        <v>17</v>
      </c>
      <c r="B33" s="36">
        <f>ROUND('Tabla 2016'!B33*(1+$A$4),0)</f>
        <v>218770</v>
      </c>
      <c r="C33" s="36">
        <f>ROUND('Tabla 2016'!C33*(1+$A$4),0)</f>
        <v>80888</v>
      </c>
      <c r="D33" s="36">
        <f>ROUND('Tabla 2016'!D33*(1+$A$4),0)</f>
        <v>0</v>
      </c>
      <c r="E33" s="36">
        <f>ROUND('Tabla 2016'!E33*(1+$A$4),0)</f>
        <v>0</v>
      </c>
      <c r="F33" s="36">
        <f>ROUND('Tabla 2016'!F33*(1+$A$4),0)</f>
        <v>49354</v>
      </c>
      <c r="G33" s="36">
        <f>ROUND('Tabla 2016'!G33*(1+$A$4),0)</f>
        <v>43754</v>
      </c>
      <c r="H33" s="36">
        <f>ROUND('Tabla 2016'!H33*(1+$A$4),0)</f>
        <v>5245</v>
      </c>
      <c r="I33" s="36">
        <f>ROUND('Tabla 2016'!I33*(1+$A$4),0)</f>
        <v>14046</v>
      </c>
      <c r="J33" s="36">
        <f>ROUND('Tabla 2016'!J33*(1+$A$4),0)</f>
        <v>57265</v>
      </c>
      <c r="K33" s="36">
        <f>ROUND('Tabla 2016'!K33*(1+$A$4),0)</f>
        <v>0</v>
      </c>
      <c r="L33" s="37">
        <f t="shared" si="0"/>
        <v>469322</v>
      </c>
      <c r="M33" s="24" t="s">
        <v>17</v>
      </c>
      <c r="N33" s="15">
        <f t="shared" si="4"/>
        <v>406277</v>
      </c>
      <c r="O33" s="14">
        <f t="shared" si="6"/>
        <v>60942</v>
      </c>
      <c r="P33" s="14">
        <f t="shared" si="7"/>
        <v>30877</v>
      </c>
      <c r="Q33" s="14">
        <f t="shared" si="8"/>
        <v>32502</v>
      </c>
      <c r="R33" s="23">
        <f t="shared" si="5"/>
        <v>124321</v>
      </c>
      <c r="S33" s="1"/>
    </row>
    <row r="34" spans="1:19" ht="16.5" customHeight="1">
      <c r="A34" s="24" t="s">
        <v>13</v>
      </c>
      <c r="B34" s="36">
        <f>ROUND('Tabla 2016'!B34*(1+$A$4),0)</f>
        <v>202570</v>
      </c>
      <c r="C34" s="36">
        <f>ROUND('Tabla 2016'!C34*(1+$A$4),0)</f>
        <v>78335</v>
      </c>
      <c r="D34" s="36">
        <f>ROUND('Tabla 2016'!D34*(1+$A$4),0)</f>
        <v>0</v>
      </c>
      <c r="E34" s="36">
        <f>ROUND('Tabla 2016'!E34*(1+$A$4),0)</f>
        <v>0</v>
      </c>
      <c r="F34" s="36">
        <f>ROUND('Tabla 2016'!F34*(1+$A$4),0)</f>
        <v>49354</v>
      </c>
      <c r="G34" s="36">
        <f>ROUND('Tabla 2016'!G34*(1+$A$4),0)</f>
        <v>43552</v>
      </c>
      <c r="H34" s="36">
        <f>ROUND('Tabla 2016'!H34*(1+$A$4),0)</f>
        <v>4741</v>
      </c>
      <c r="I34" s="36">
        <f>ROUND('Tabla 2016'!I34*(1+$A$4),0)</f>
        <v>12844</v>
      </c>
      <c r="J34" s="36">
        <f>ROUND('Tabla 2016'!J34*(1+$A$4),0)</f>
        <v>57265</v>
      </c>
      <c r="K34" s="36">
        <f>ROUND('Tabla 2016'!K34*(1+$A$4),0)</f>
        <v>0</v>
      </c>
      <c r="L34" s="37">
        <f t="shared" si="0"/>
        <v>448661</v>
      </c>
      <c r="M34" s="24" t="s">
        <v>13</v>
      </c>
      <c r="N34" s="15">
        <f t="shared" si="4"/>
        <v>387524</v>
      </c>
      <c r="O34" s="14">
        <f t="shared" si="6"/>
        <v>58129</v>
      </c>
      <c r="P34" s="14">
        <f t="shared" si="7"/>
        <v>29452</v>
      </c>
      <c r="Q34" s="14">
        <f t="shared" si="8"/>
        <v>31002</v>
      </c>
      <c r="R34" s="23">
        <f t="shared" si="5"/>
        <v>118583</v>
      </c>
      <c r="S34" s="1"/>
    </row>
    <row r="35" spans="1:19" ht="16.5" customHeight="1">
      <c r="A35" s="24" t="s">
        <v>18</v>
      </c>
      <c r="B35" s="36">
        <f>ROUND('Tabla 2016'!B35*(1+$A$4),0)</f>
        <v>202570</v>
      </c>
      <c r="C35" s="36">
        <f>ROUND('Tabla 2016'!C35*(1+$A$4),0)</f>
        <v>78335</v>
      </c>
      <c r="D35" s="36">
        <f>ROUND('Tabla 2016'!D35*(1+$A$4),0)</f>
        <v>0</v>
      </c>
      <c r="E35" s="36">
        <f>ROUND('Tabla 2016'!E35*(1+$A$4),0)</f>
        <v>0</v>
      </c>
      <c r="F35" s="36">
        <f>ROUND('Tabla 2016'!F35*(1+$A$4),0)</f>
        <v>49354</v>
      </c>
      <c r="G35" s="36">
        <f>ROUND('Tabla 2016'!G35*(1+$A$4),0)</f>
        <v>40514</v>
      </c>
      <c r="H35" s="36">
        <f>ROUND('Tabla 2016'!H35*(1+$A$4),0)</f>
        <v>4741</v>
      </c>
      <c r="I35" s="36">
        <f>ROUND('Tabla 2016'!I35*(1+$A$4),0)</f>
        <v>12844</v>
      </c>
      <c r="J35" s="36">
        <f>ROUND('Tabla 2016'!J35*(1+$A$4),0)</f>
        <v>57265</v>
      </c>
      <c r="K35" s="36">
        <f>ROUND('Tabla 2016'!K35*(1+$A$4),0)</f>
        <v>0</v>
      </c>
      <c r="L35" s="37">
        <f t="shared" si="0"/>
        <v>445623</v>
      </c>
      <c r="M35" s="24" t="s">
        <v>18</v>
      </c>
      <c r="N35" s="15">
        <f t="shared" si="4"/>
        <v>387524</v>
      </c>
      <c r="O35" s="14">
        <f t="shared" si="6"/>
        <v>58129</v>
      </c>
      <c r="P35" s="14">
        <f t="shared" si="7"/>
        <v>29452</v>
      </c>
      <c r="Q35" s="14">
        <f t="shared" si="8"/>
        <v>31002</v>
      </c>
      <c r="R35" s="23">
        <f t="shared" si="5"/>
        <v>118583</v>
      </c>
      <c r="S35" s="1"/>
    </row>
    <row r="36" spans="1:19" ht="16.5" customHeight="1">
      <c r="A36" s="24" t="s">
        <v>31</v>
      </c>
      <c r="B36" s="36">
        <f>ROUND('Tabla 2016'!B36*(1+$A$4),0)</f>
        <v>189322</v>
      </c>
      <c r="C36" s="36">
        <f>ROUND('Tabla 2016'!C36*(1+$A$4),0)</f>
        <v>85677</v>
      </c>
      <c r="D36" s="36">
        <f>ROUND('Tabla 2016'!D36*(1+$A$4),0)</f>
        <v>0</v>
      </c>
      <c r="E36" s="36">
        <f>ROUND('Tabla 2016'!E36*(1+$A$4),0)</f>
        <v>0</v>
      </c>
      <c r="F36" s="36">
        <f>ROUND('Tabla 2016'!F36*(1+$A$4),0)</f>
        <v>49354</v>
      </c>
      <c r="G36" s="36">
        <f>ROUND('Tabla 2016'!G36*(1+$A$4),0)</f>
        <v>37864</v>
      </c>
      <c r="H36" s="36">
        <f>ROUND('Tabla 2016'!H36*(1+$A$4),0)</f>
        <v>4817</v>
      </c>
      <c r="I36" s="36">
        <f>ROUND('Tabla 2016'!I36*(1+$A$4),0)</f>
        <v>13022</v>
      </c>
      <c r="J36" s="36">
        <f>ROUND('Tabla 2016'!J36*(1+$A$4),0)</f>
        <v>59688</v>
      </c>
      <c r="K36" s="36">
        <f>ROUND('Tabla 2016'!K36*(1+$A$4),0)</f>
        <v>0</v>
      </c>
      <c r="L36" s="37">
        <f t="shared" si="0"/>
        <v>439744</v>
      </c>
      <c r="M36" s="24" t="s">
        <v>31</v>
      </c>
      <c r="N36" s="15">
        <f t="shared" si="4"/>
        <v>384041</v>
      </c>
      <c r="O36" s="14">
        <f t="shared" si="6"/>
        <v>57606</v>
      </c>
      <c r="P36" s="14">
        <f t="shared" si="7"/>
        <v>29187</v>
      </c>
      <c r="Q36" s="14">
        <f t="shared" si="8"/>
        <v>30723</v>
      </c>
      <c r="R36" s="23">
        <f t="shared" si="5"/>
        <v>117516</v>
      </c>
      <c r="S36" s="1"/>
    </row>
    <row r="37" spans="2:13" ht="12.7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34">
        <f>SUM(L8:L36)</f>
        <v>40618367</v>
      </c>
      <c r="M37" s="3"/>
    </row>
    <row r="38" spans="2:12" ht="1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35"/>
    </row>
    <row r="39" spans="2:12" ht="15">
      <c r="B39" s="18"/>
      <c r="H39" s="20"/>
      <c r="I39" s="85"/>
      <c r="J39" s="85"/>
      <c r="K39" s="85"/>
      <c r="L39" s="16">
        <f>+'Tabla 2016'!L37*1.032</f>
        <v>42832947.408</v>
      </c>
    </row>
    <row r="40" spans="10:11" ht="12.75">
      <c r="J40" s="20"/>
      <c r="K40" s="20"/>
    </row>
  </sheetData>
  <sheetProtection/>
  <mergeCells count="8">
    <mergeCell ref="I39:K39"/>
    <mergeCell ref="A3:R3"/>
    <mergeCell ref="A4:R4"/>
    <mergeCell ref="L5:L7"/>
    <mergeCell ref="M5:M7"/>
    <mergeCell ref="O5:O6"/>
    <mergeCell ref="P5:P6"/>
    <mergeCell ref="Q5:Q6"/>
  </mergeCells>
  <printOptions gridLines="1" horizontalCentered="1"/>
  <pageMargins left="0" right="0" top="0.3937007874015748" bottom="0.3937007874015748" header="0" footer="0"/>
  <pageSetup fitToHeight="1" fitToWidth="1" horizontalDpi="600" verticalDpi="600" orientation="landscape" paperSize="9" scale="79" r:id="rId1"/>
  <headerFooter alignWithMargins="0">
    <oddFooter>&amp;L&amp;Z&amp;F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tabSelected="1" zoomScalePageLayoutView="0" workbookViewId="0" topLeftCell="M4">
      <selection activeCell="V11" sqref="V11"/>
    </sheetView>
  </sheetViews>
  <sheetFormatPr defaultColWidth="11.421875" defaultRowHeight="12.75"/>
  <cols>
    <col min="1" max="1" width="27.421875" style="0" bestFit="1" customWidth="1"/>
    <col min="2" max="2" width="7.140625" style="0" bestFit="1" customWidth="1"/>
    <col min="3" max="3" width="13.28125" style="0" bestFit="1" customWidth="1"/>
    <col min="4" max="4" width="10.8515625" style="0" customWidth="1"/>
    <col min="5" max="5" width="13.7109375" style="0" customWidth="1"/>
    <col min="6" max="6" width="12.140625" style="0" customWidth="1"/>
    <col min="7" max="7" width="10.7109375" style="0" customWidth="1"/>
    <col min="8" max="8" width="9.57421875" style="0" customWidth="1"/>
    <col min="9" max="9" width="10.8515625" style="0" customWidth="1"/>
    <col min="10" max="10" width="9.140625" style="0" customWidth="1"/>
    <col min="11" max="11" width="10.8515625" style="0" customWidth="1"/>
    <col min="12" max="12" width="10.57421875" style="0" customWidth="1"/>
    <col min="13" max="13" width="11.00390625" style="0" customWidth="1"/>
    <col min="14" max="14" width="14.7109375" style="21" customWidth="1"/>
    <col min="15" max="15" width="6.7109375" style="0" customWidth="1"/>
    <col min="16" max="20" width="12.140625" style="0" customWidth="1"/>
    <col min="21" max="21" width="11.00390625" style="0" customWidth="1"/>
  </cols>
  <sheetData>
    <row r="1" spans="5:21" ht="49.5" customHeight="1">
      <c r="E1" s="4"/>
      <c r="F1" s="19"/>
      <c r="H1" s="4"/>
      <c r="I1" s="19"/>
      <c r="K1" s="4"/>
      <c r="L1" s="19"/>
      <c r="M1" s="19"/>
      <c r="P1" s="19"/>
      <c r="R1" s="4"/>
      <c r="S1" s="4"/>
      <c r="T1" s="4"/>
      <c r="U1" s="19"/>
    </row>
    <row r="2" spans="2:21" ht="25.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2:25" ht="41.25" customHeight="1">
      <c r="B3" s="86" t="s">
        <v>47</v>
      </c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17"/>
      <c r="W3" s="17"/>
      <c r="X3" s="17"/>
      <c r="Y3" s="17"/>
    </row>
    <row r="4" spans="2:21" ht="17.25" customHeight="1">
      <c r="B4" s="88">
        <v>0.032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ht="41.25" customHeight="1">
      <c r="A5" s="83" t="s">
        <v>77</v>
      </c>
      <c r="B5" s="28" t="s">
        <v>20</v>
      </c>
      <c r="C5" s="28" t="s">
        <v>75</v>
      </c>
      <c r="D5" s="29" t="s">
        <v>8</v>
      </c>
      <c r="E5" s="29" t="s">
        <v>7</v>
      </c>
      <c r="F5" s="29" t="s">
        <v>19</v>
      </c>
      <c r="G5" s="29" t="s">
        <v>0</v>
      </c>
      <c r="H5" s="29" t="s">
        <v>1</v>
      </c>
      <c r="I5" s="29" t="s">
        <v>3</v>
      </c>
      <c r="J5" s="29" t="s">
        <v>4</v>
      </c>
      <c r="K5" s="29" t="s">
        <v>5</v>
      </c>
      <c r="L5" s="30" t="s">
        <v>6</v>
      </c>
      <c r="M5" s="30" t="s">
        <v>32</v>
      </c>
      <c r="N5" s="90" t="s">
        <v>26</v>
      </c>
      <c r="O5" s="93" t="s">
        <v>20</v>
      </c>
      <c r="P5" s="31" t="s">
        <v>2</v>
      </c>
      <c r="Q5" s="90" t="s">
        <v>25</v>
      </c>
      <c r="R5" s="90" t="s">
        <v>23</v>
      </c>
      <c r="S5" s="32" t="s">
        <v>89</v>
      </c>
      <c r="T5" s="90" t="s">
        <v>24</v>
      </c>
      <c r="U5" s="32" t="s">
        <v>27</v>
      </c>
    </row>
    <row r="6" spans="1:21" ht="16.5" customHeight="1">
      <c r="A6" s="81"/>
      <c r="B6" s="26"/>
      <c r="C6" s="26"/>
      <c r="D6" s="5" t="s">
        <v>22</v>
      </c>
      <c r="E6" s="5"/>
      <c r="F6" s="5"/>
      <c r="G6" s="5"/>
      <c r="H6" s="5"/>
      <c r="I6" s="5"/>
      <c r="J6" s="5"/>
      <c r="K6" s="5"/>
      <c r="L6" s="6"/>
      <c r="M6" s="6"/>
      <c r="N6" s="91"/>
      <c r="O6" s="94"/>
      <c r="P6" s="7"/>
      <c r="Q6" s="91"/>
      <c r="R6" s="91"/>
      <c r="S6" s="109">
        <v>12</v>
      </c>
      <c r="T6" s="91"/>
      <c r="U6" s="25"/>
    </row>
    <row r="7" spans="1:21" ht="10.5" customHeight="1">
      <c r="A7" s="82"/>
      <c r="B7" s="8"/>
      <c r="C7" s="8"/>
      <c r="D7" s="9"/>
      <c r="E7" s="9"/>
      <c r="F7" s="9"/>
      <c r="G7" s="9"/>
      <c r="H7" s="9"/>
      <c r="I7" s="9"/>
      <c r="J7" s="9"/>
      <c r="K7" s="9"/>
      <c r="L7" s="10"/>
      <c r="M7" s="10"/>
      <c r="N7" s="92"/>
      <c r="O7" s="95"/>
      <c r="P7" s="11"/>
      <c r="Q7" s="12">
        <v>0.15</v>
      </c>
      <c r="R7" s="12">
        <v>0.076</v>
      </c>
      <c r="S7" s="12"/>
      <c r="T7" s="12">
        <v>0.08</v>
      </c>
      <c r="U7" s="12">
        <f aca="true" t="shared" si="0" ref="U7:U15">SUM(Q7:T7)</f>
        <v>0.306</v>
      </c>
    </row>
    <row r="8" spans="1:22" ht="16.5" customHeight="1">
      <c r="A8" s="84" t="s">
        <v>78</v>
      </c>
      <c r="B8" s="2">
        <v>2</v>
      </c>
      <c r="C8" s="2" t="s">
        <v>76</v>
      </c>
      <c r="D8" s="36">
        <v>578204</v>
      </c>
      <c r="E8" s="36">
        <v>2176813</v>
      </c>
      <c r="F8" s="36">
        <f>+D8+E8</f>
        <v>2755017</v>
      </c>
      <c r="G8" s="36">
        <f>ROUND('Tabla 2016'!E8*(1+$B$4),0)</f>
        <v>0</v>
      </c>
      <c r="H8" s="36">
        <v>0</v>
      </c>
      <c r="I8" s="13">
        <f aca="true" t="shared" si="1" ref="I8:I23">ROUND(D8*21.5%,0)</f>
        <v>124314</v>
      </c>
      <c r="J8" s="36">
        <v>95043</v>
      </c>
      <c r="K8" s="36">
        <v>208986</v>
      </c>
      <c r="L8" s="36">
        <v>18938</v>
      </c>
      <c r="M8" s="36">
        <v>0</v>
      </c>
      <c r="N8" s="37">
        <f>SUM(D8:M8)</f>
        <v>5957315</v>
      </c>
      <c r="O8" s="2">
        <v>2</v>
      </c>
      <c r="P8" s="15">
        <f>$D8+$E8+$H8+$L8</f>
        <v>2773955</v>
      </c>
      <c r="Q8" s="14">
        <f aca="true" t="shared" si="2" ref="Q8:Q24">ROUND(P8*$Q$7,0)</f>
        <v>416093</v>
      </c>
      <c r="R8" s="14">
        <f aca="true" t="shared" si="3" ref="R8:R24">ROUND(P8*$R$7,0)</f>
        <v>210821</v>
      </c>
      <c r="S8" s="14">
        <f>+R8*$S$6</f>
        <v>2529852</v>
      </c>
      <c r="T8" s="14">
        <f aca="true" t="shared" si="4" ref="T8:T24">ROUND(P8*$T$7,0)</f>
        <v>221916</v>
      </c>
      <c r="U8" s="23">
        <f t="shared" si="0"/>
        <v>3378682</v>
      </c>
      <c r="V8" s="1"/>
    </row>
    <row r="9" spans="1:22" ht="16.5" customHeight="1">
      <c r="A9" s="84" t="s">
        <v>79</v>
      </c>
      <c r="B9" s="24" t="s">
        <v>21</v>
      </c>
      <c r="C9" s="2" t="s">
        <v>76</v>
      </c>
      <c r="D9" s="36">
        <v>610489</v>
      </c>
      <c r="E9" s="36">
        <v>1795002</v>
      </c>
      <c r="F9" s="36">
        <f>ROUND('Tabla 2016'!D9*(1+$B$4),0)</f>
        <v>0</v>
      </c>
      <c r="G9" s="13">
        <f>ROUND(((D9+E9)*20%+(D9+E9)*30%),0)</f>
        <v>1202746</v>
      </c>
      <c r="H9" s="36">
        <v>25978</v>
      </c>
      <c r="I9" s="13">
        <f t="shared" si="1"/>
        <v>131255</v>
      </c>
      <c r="J9" s="36">
        <v>95425</v>
      </c>
      <c r="K9" s="36">
        <v>209758</v>
      </c>
      <c r="L9" s="36">
        <v>18938</v>
      </c>
      <c r="M9" s="36">
        <v>0</v>
      </c>
      <c r="N9" s="37">
        <f aca="true" t="shared" si="5" ref="N9:N35">SUM(D9:M9)</f>
        <v>4089591</v>
      </c>
      <c r="O9" s="24" t="s">
        <v>21</v>
      </c>
      <c r="P9" s="15">
        <f>$D9+$E9+$H9+$L9</f>
        <v>2450407</v>
      </c>
      <c r="Q9" s="14">
        <f t="shared" si="2"/>
        <v>367561</v>
      </c>
      <c r="R9" s="14">
        <f t="shared" si="3"/>
        <v>186231</v>
      </c>
      <c r="S9" s="14">
        <f aca="true" t="shared" si="6" ref="S9:S35">+R9*$S$6</f>
        <v>2234772</v>
      </c>
      <c r="T9" s="14">
        <f t="shared" si="4"/>
        <v>196033</v>
      </c>
      <c r="U9" s="23">
        <f t="shared" si="0"/>
        <v>2984597</v>
      </c>
      <c r="V9" s="1"/>
    </row>
    <row r="10" spans="1:22" ht="16.5" customHeight="1">
      <c r="A10" s="84" t="s">
        <v>80</v>
      </c>
      <c r="B10" s="24">
        <v>3</v>
      </c>
      <c r="C10" s="2" t="s">
        <v>76</v>
      </c>
      <c r="D10" s="36">
        <v>610489</v>
      </c>
      <c r="E10" s="36">
        <v>1795002</v>
      </c>
      <c r="F10" s="36">
        <f>ROUND('Tabla 2016'!D10*(1+$B$4),0)</f>
        <v>0</v>
      </c>
      <c r="G10" s="36">
        <f>ROUND('Tabla 2016'!E10*(1+$B$4),0)</f>
        <v>0</v>
      </c>
      <c r="H10" s="36">
        <v>25978</v>
      </c>
      <c r="I10" s="13">
        <f t="shared" si="1"/>
        <v>131255</v>
      </c>
      <c r="J10" s="36">
        <v>95425</v>
      </c>
      <c r="K10" s="36">
        <v>209758</v>
      </c>
      <c r="L10" s="36">
        <v>18938</v>
      </c>
      <c r="M10" s="36">
        <v>488395</v>
      </c>
      <c r="N10" s="37">
        <f>SUM(D10:M10)</f>
        <v>3375240</v>
      </c>
      <c r="O10" s="24" t="s">
        <v>34</v>
      </c>
      <c r="P10" s="15">
        <f aca="true" t="shared" si="7" ref="P10:P35">D10+E10+H10+L10</f>
        <v>2450407</v>
      </c>
      <c r="Q10" s="14">
        <f t="shared" si="2"/>
        <v>367561</v>
      </c>
      <c r="R10" s="14">
        <f t="shared" si="3"/>
        <v>186231</v>
      </c>
      <c r="S10" s="14">
        <f t="shared" si="6"/>
        <v>2234772</v>
      </c>
      <c r="T10" s="14">
        <f t="shared" si="4"/>
        <v>196033</v>
      </c>
      <c r="U10" s="23">
        <f t="shared" si="0"/>
        <v>2984597</v>
      </c>
      <c r="V10" s="1"/>
    </row>
    <row r="11" spans="1:22" ht="16.5" customHeight="1">
      <c r="A11" s="84" t="s">
        <v>80</v>
      </c>
      <c r="B11" s="24">
        <v>4</v>
      </c>
      <c r="C11" s="2" t="s">
        <v>76</v>
      </c>
      <c r="D11" s="36">
        <v>575948</v>
      </c>
      <c r="E11" s="36">
        <v>1741543</v>
      </c>
      <c r="F11" s="36">
        <f>ROUND('Tabla 2016'!D11*(1+$B$4),0)</f>
        <v>0</v>
      </c>
      <c r="G11" s="36">
        <f>ROUND('Tabla 2016'!E11*(1+$B$4),0)</f>
        <v>0</v>
      </c>
      <c r="H11" s="36">
        <v>25978</v>
      </c>
      <c r="I11" s="13">
        <f t="shared" si="1"/>
        <v>123829</v>
      </c>
      <c r="J11" s="36">
        <v>97945</v>
      </c>
      <c r="K11" s="36">
        <v>214637</v>
      </c>
      <c r="L11" s="36">
        <v>18938</v>
      </c>
      <c r="M11" s="36">
        <v>460755</v>
      </c>
      <c r="N11" s="37">
        <f t="shared" si="5"/>
        <v>3259573</v>
      </c>
      <c r="O11" s="24" t="s">
        <v>35</v>
      </c>
      <c r="P11" s="15">
        <f t="shared" si="7"/>
        <v>2362407</v>
      </c>
      <c r="Q11" s="14">
        <f t="shared" si="2"/>
        <v>354361</v>
      </c>
      <c r="R11" s="14">
        <f t="shared" si="3"/>
        <v>179543</v>
      </c>
      <c r="S11" s="14">
        <f t="shared" si="6"/>
        <v>2154516</v>
      </c>
      <c r="T11" s="14">
        <f t="shared" si="4"/>
        <v>188993</v>
      </c>
      <c r="U11" s="23">
        <f t="shared" si="0"/>
        <v>2877413</v>
      </c>
      <c r="V11" s="1"/>
    </row>
    <row r="12" spans="1:22" ht="16.5" customHeight="1">
      <c r="A12" s="84" t="s">
        <v>80</v>
      </c>
      <c r="B12" s="24">
        <v>5</v>
      </c>
      <c r="C12" s="2" t="s">
        <v>76</v>
      </c>
      <c r="D12" s="36">
        <v>543368</v>
      </c>
      <c r="E12" s="36">
        <v>1496816</v>
      </c>
      <c r="F12" s="36">
        <f>ROUND('Tabla 2016'!D12*(1+$B$4),0)</f>
        <v>0</v>
      </c>
      <c r="G12" s="36">
        <f>ROUND('Tabla 2016'!E12*(1+$B$4),0)</f>
        <v>0</v>
      </c>
      <c r="H12" s="36">
        <v>25978</v>
      </c>
      <c r="I12" s="13">
        <f t="shared" si="1"/>
        <v>116824</v>
      </c>
      <c r="J12" s="36">
        <v>100508</v>
      </c>
      <c r="K12" s="36">
        <v>219536</v>
      </c>
      <c r="L12" s="36">
        <v>18938</v>
      </c>
      <c r="M12" s="36">
        <v>459262</v>
      </c>
      <c r="N12" s="37">
        <f t="shared" si="5"/>
        <v>2981230</v>
      </c>
      <c r="O12" s="24" t="s">
        <v>36</v>
      </c>
      <c r="P12" s="15">
        <f t="shared" si="7"/>
        <v>2085100</v>
      </c>
      <c r="Q12" s="14">
        <f t="shared" si="2"/>
        <v>312765</v>
      </c>
      <c r="R12" s="14">
        <f t="shared" si="3"/>
        <v>158468</v>
      </c>
      <c r="S12" s="14">
        <f t="shared" si="6"/>
        <v>1901616</v>
      </c>
      <c r="T12" s="14">
        <f t="shared" si="4"/>
        <v>166808</v>
      </c>
      <c r="U12" s="23">
        <f t="shared" si="0"/>
        <v>2539657</v>
      </c>
      <c r="V12" s="1"/>
    </row>
    <row r="13" spans="1:22" ht="16.5" customHeight="1">
      <c r="A13" s="84" t="s">
        <v>81</v>
      </c>
      <c r="B13" s="24">
        <v>6</v>
      </c>
      <c r="C13" s="2" t="s">
        <v>76</v>
      </c>
      <c r="D13" s="36">
        <v>512571</v>
      </c>
      <c r="E13" s="36">
        <v>1264924</v>
      </c>
      <c r="F13" s="36">
        <f>ROUND('Tabla 2016'!D13*(1+$B$4),0)</f>
        <v>0</v>
      </c>
      <c r="G13" s="36">
        <f>ROUND('Tabla 2016'!E13*(1+$B$4),0)</f>
        <v>0</v>
      </c>
      <c r="H13" s="36">
        <v>29873</v>
      </c>
      <c r="I13" s="13">
        <f t="shared" si="1"/>
        <v>110203</v>
      </c>
      <c r="J13" s="36">
        <v>93513</v>
      </c>
      <c r="K13" s="36">
        <v>245390</v>
      </c>
      <c r="L13" s="36">
        <v>18938</v>
      </c>
      <c r="M13" s="36">
        <v>410052</v>
      </c>
      <c r="N13" s="37">
        <f t="shared" si="5"/>
        <v>2685464</v>
      </c>
      <c r="O13" s="24" t="s">
        <v>37</v>
      </c>
      <c r="P13" s="15">
        <f t="shared" si="7"/>
        <v>1826306</v>
      </c>
      <c r="Q13" s="14">
        <f t="shared" si="2"/>
        <v>273946</v>
      </c>
      <c r="R13" s="14">
        <f t="shared" si="3"/>
        <v>138799</v>
      </c>
      <c r="S13" s="14">
        <f t="shared" si="6"/>
        <v>1665588</v>
      </c>
      <c r="T13" s="14">
        <f t="shared" si="4"/>
        <v>146104</v>
      </c>
      <c r="U13" s="23">
        <f t="shared" si="0"/>
        <v>2224437</v>
      </c>
      <c r="V13" s="1"/>
    </row>
    <row r="14" spans="1:22" ht="16.5" customHeight="1">
      <c r="A14" s="84" t="s">
        <v>81</v>
      </c>
      <c r="B14" s="24">
        <v>7</v>
      </c>
      <c r="C14" s="2" t="s">
        <v>76</v>
      </c>
      <c r="D14" s="36">
        <v>472464</v>
      </c>
      <c r="E14" s="36">
        <v>948600</v>
      </c>
      <c r="F14" s="36">
        <f>ROUND('Tabla 2016'!D14*(1+$B$4),0)</f>
        <v>0</v>
      </c>
      <c r="G14" s="36">
        <f>ROUND('Tabla 2016'!E14*(1+$B$4),0)</f>
        <v>0</v>
      </c>
      <c r="H14" s="36">
        <v>29873</v>
      </c>
      <c r="I14" s="13">
        <f t="shared" si="1"/>
        <v>101580</v>
      </c>
      <c r="J14" s="36">
        <v>69742</v>
      </c>
      <c r="K14" s="36">
        <v>169214</v>
      </c>
      <c r="L14" s="36">
        <v>18938</v>
      </c>
      <c r="M14" s="36">
        <v>374159</v>
      </c>
      <c r="N14" s="37">
        <f t="shared" si="5"/>
        <v>2184570</v>
      </c>
      <c r="O14" s="24" t="s">
        <v>38</v>
      </c>
      <c r="P14" s="15">
        <f t="shared" si="7"/>
        <v>1469875</v>
      </c>
      <c r="Q14" s="14">
        <f t="shared" si="2"/>
        <v>220481</v>
      </c>
      <c r="R14" s="14">
        <f t="shared" si="3"/>
        <v>111711</v>
      </c>
      <c r="S14" s="14">
        <f t="shared" si="6"/>
        <v>1340532</v>
      </c>
      <c r="T14" s="14">
        <f t="shared" si="4"/>
        <v>117590</v>
      </c>
      <c r="U14" s="23">
        <f t="shared" si="0"/>
        <v>1790314</v>
      </c>
      <c r="V14" s="1"/>
    </row>
    <row r="15" spans="1:22" ht="16.5" customHeight="1">
      <c r="A15" s="84" t="s">
        <v>82</v>
      </c>
      <c r="B15" s="24">
        <v>8</v>
      </c>
      <c r="C15" s="2" t="s">
        <v>76</v>
      </c>
      <c r="D15" s="36">
        <v>437429</v>
      </c>
      <c r="E15" s="36">
        <v>728328</v>
      </c>
      <c r="F15" s="36">
        <f>ROUND('Tabla 2016'!D15*(1+$B$4),0)</f>
        <v>0</v>
      </c>
      <c r="G15" s="36">
        <f>ROUND('Tabla 2016'!E15*(1+$B$4),0)</f>
        <v>0</v>
      </c>
      <c r="H15" s="36">
        <v>29873</v>
      </c>
      <c r="I15" s="13">
        <f t="shared" si="1"/>
        <v>94047</v>
      </c>
      <c r="J15" s="36">
        <v>53212</v>
      </c>
      <c r="K15" s="36">
        <v>129068</v>
      </c>
      <c r="L15" s="36">
        <v>18938</v>
      </c>
      <c r="M15" s="36">
        <v>335578</v>
      </c>
      <c r="N15" s="37">
        <f t="shared" si="5"/>
        <v>1826473</v>
      </c>
      <c r="O15" s="24" t="s">
        <v>39</v>
      </c>
      <c r="P15" s="15">
        <f t="shared" si="7"/>
        <v>1214568</v>
      </c>
      <c r="Q15" s="14">
        <f t="shared" si="2"/>
        <v>182185</v>
      </c>
      <c r="R15" s="14">
        <f t="shared" si="3"/>
        <v>92307</v>
      </c>
      <c r="S15" s="14">
        <f t="shared" si="6"/>
        <v>1107684</v>
      </c>
      <c r="T15" s="14">
        <f t="shared" si="4"/>
        <v>97165</v>
      </c>
      <c r="U15" s="23">
        <f t="shared" si="0"/>
        <v>1479341</v>
      </c>
      <c r="V15" s="1"/>
    </row>
    <row r="16" spans="1:23" ht="16.5" customHeight="1">
      <c r="A16" s="84" t="s">
        <v>82</v>
      </c>
      <c r="B16" s="24">
        <v>9</v>
      </c>
      <c r="C16" s="2" t="s">
        <v>76</v>
      </c>
      <c r="D16" s="36">
        <v>404987</v>
      </c>
      <c r="E16" s="36">
        <v>559632</v>
      </c>
      <c r="F16" s="36">
        <f>ROUND('Tabla 2016'!D17*(1+$B$4),0)</f>
        <v>0</v>
      </c>
      <c r="G16" s="36">
        <f>ROUND('Tabla 2016'!E17*(1+$B$4),0)</f>
        <v>0</v>
      </c>
      <c r="H16" s="36">
        <v>29873</v>
      </c>
      <c r="I16" s="13">
        <f t="shared" si="1"/>
        <v>87072</v>
      </c>
      <c r="J16" s="36">
        <v>40562</v>
      </c>
      <c r="K16" s="36">
        <v>98402</v>
      </c>
      <c r="L16" s="36">
        <v>18938</v>
      </c>
      <c r="M16" s="36">
        <v>303683</v>
      </c>
      <c r="N16" s="37">
        <f t="shared" si="5"/>
        <v>1543149</v>
      </c>
      <c r="O16" s="24" t="s">
        <v>40</v>
      </c>
      <c r="P16" s="15">
        <f t="shared" si="7"/>
        <v>1013430</v>
      </c>
      <c r="Q16" s="14">
        <f t="shared" si="2"/>
        <v>152015</v>
      </c>
      <c r="R16" s="14">
        <f t="shared" si="3"/>
        <v>77021</v>
      </c>
      <c r="S16" s="14">
        <f t="shared" si="6"/>
        <v>924252</v>
      </c>
      <c r="T16" s="14">
        <f t="shared" si="4"/>
        <v>81074</v>
      </c>
      <c r="U16" s="23">
        <f aca="true" t="shared" si="8" ref="U16:U24">SUM(Q16:T16)</f>
        <v>1234362</v>
      </c>
      <c r="V16" s="1"/>
      <c r="W16" s="1"/>
    </row>
    <row r="17" spans="1:23" ht="16.5" customHeight="1">
      <c r="A17" s="84" t="s">
        <v>83</v>
      </c>
      <c r="B17" s="24">
        <v>9</v>
      </c>
      <c r="C17" s="2" t="s">
        <v>76</v>
      </c>
      <c r="D17" s="36">
        <v>404987</v>
      </c>
      <c r="E17" s="36">
        <v>559632</v>
      </c>
      <c r="F17" s="36">
        <f>ROUND('Tabla 2016'!D18*(1+$B$4),0)</f>
        <v>0</v>
      </c>
      <c r="G17" s="36">
        <f>ROUND('Tabla 2016'!E18*(1+$B$4),0)</f>
        <v>0</v>
      </c>
      <c r="H17" s="36">
        <v>29873</v>
      </c>
      <c r="I17" s="13">
        <f t="shared" si="1"/>
        <v>87072</v>
      </c>
      <c r="J17" s="36">
        <v>40562</v>
      </c>
      <c r="K17" s="36">
        <v>98402</v>
      </c>
      <c r="L17" s="36">
        <v>18938</v>
      </c>
      <c r="M17" s="36">
        <v>0</v>
      </c>
      <c r="N17" s="37">
        <f t="shared" si="5"/>
        <v>1239466</v>
      </c>
      <c r="O17" s="24" t="s">
        <v>41</v>
      </c>
      <c r="P17" s="15">
        <f t="shared" si="7"/>
        <v>1013430</v>
      </c>
      <c r="Q17" s="14">
        <f t="shared" si="2"/>
        <v>152015</v>
      </c>
      <c r="R17" s="14">
        <f t="shared" si="3"/>
        <v>77021</v>
      </c>
      <c r="S17" s="14">
        <f t="shared" si="6"/>
        <v>924252</v>
      </c>
      <c r="T17" s="14">
        <f t="shared" si="4"/>
        <v>81074</v>
      </c>
      <c r="U17" s="23">
        <f t="shared" si="8"/>
        <v>1234362</v>
      </c>
      <c r="V17" s="1"/>
      <c r="W17" s="1"/>
    </row>
    <row r="18" spans="1:22" ht="16.5" customHeight="1">
      <c r="A18" s="84" t="s">
        <v>84</v>
      </c>
      <c r="B18" s="24">
        <v>10</v>
      </c>
      <c r="C18" s="2" t="s">
        <v>76</v>
      </c>
      <c r="D18" s="36">
        <v>375015</v>
      </c>
      <c r="E18" s="36">
        <v>423020</v>
      </c>
      <c r="F18" s="36">
        <f>ROUND('Tabla 2016'!D19*(1+$B$4),0)</f>
        <v>0</v>
      </c>
      <c r="G18" s="36">
        <f>ROUND('Tabla 2016'!E19*(1+$B$4),0)</f>
        <v>0</v>
      </c>
      <c r="H18" s="36">
        <v>29873</v>
      </c>
      <c r="I18" s="13">
        <f t="shared" si="1"/>
        <v>80628</v>
      </c>
      <c r="J18" s="36">
        <v>30336</v>
      </c>
      <c r="K18" s="36">
        <v>73541</v>
      </c>
      <c r="L18" s="36">
        <v>18938</v>
      </c>
      <c r="M18" s="36">
        <v>274823</v>
      </c>
      <c r="N18" s="37">
        <f t="shared" si="5"/>
        <v>1306174</v>
      </c>
      <c r="O18" s="24" t="s">
        <v>42</v>
      </c>
      <c r="P18" s="15">
        <f t="shared" si="7"/>
        <v>846846</v>
      </c>
      <c r="Q18" s="14">
        <f t="shared" si="2"/>
        <v>127027</v>
      </c>
      <c r="R18" s="14">
        <f t="shared" si="3"/>
        <v>64360</v>
      </c>
      <c r="S18" s="14">
        <f t="shared" si="6"/>
        <v>772320</v>
      </c>
      <c r="T18" s="14">
        <f t="shared" si="4"/>
        <v>67748</v>
      </c>
      <c r="U18" s="23">
        <f t="shared" si="8"/>
        <v>1031455</v>
      </c>
      <c r="V18" s="1"/>
    </row>
    <row r="19" spans="1:22" ht="16.5" customHeight="1">
      <c r="A19" s="84" t="s">
        <v>83</v>
      </c>
      <c r="B19" s="24">
        <v>10</v>
      </c>
      <c r="C19" s="2" t="s">
        <v>76</v>
      </c>
      <c r="D19" s="36">
        <v>375015</v>
      </c>
      <c r="E19" s="36">
        <v>423020</v>
      </c>
      <c r="F19" s="36">
        <f>ROUND('Tabla 2016'!D20*(1+$B$4),0)</f>
        <v>0</v>
      </c>
      <c r="G19" s="36">
        <f>ROUND('Tabla 2016'!E20*(1+$B$4),0)</f>
        <v>0</v>
      </c>
      <c r="H19" s="36">
        <v>29873</v>
      </c>
      <c r="I19" s="13">
        <f t="shared" si="1"/>
        <v>80628</v>
      </c>
      <c r="J19" s="36">
        <v>30336</v>
      </c>
      <c r="K19" s="36">
        <v>73541</v>
      </c>
      <c r="L19" s="36">
        <v>18938</v>
      </c>
      <c r="M19" s="36">
        <v>0</v>
      </c>
      <c r="N19" s="37">
        <f t="shared" si="5"/>
        <v>1031351</v>
      </c>
      <c r="O19" s="24" t="s">
        <v>43</v>
      </c>
      <c r="P19" s="15">
        <f t="shared" si="7"/>
        <v>846846</v>
      </c>
      <c r="Q19" s="14">
        <f t="shared" si="2"/>
        <v>127027</v>
      </c>
      <c r="R19" s="14">
        <f t="shared" si="3"/>
        <v>64360</v>
      </c>
      <c r="S19" s="14">
        <f t="shared" si="6"/>
        <v>772320</v>
      </c>
      <c r="T19" s="14">
        <f t="shared" si="4"/>
        <v>67748</v>
      </c>
      <c r="U19" s="23">
        <f t="shared" si="8"/>
        <v>1031455</v>
      </c>
      <c r="V19" s="1"/>
    </row>
    <row r="20" spans="1:23" ht="15.75" customHeight="1">
      <c r="A20" s="84" t="s">
        <v>84</v>
      </c>
      <c r="B20" s="24">
        <v>11</v>
      </c>
      <c r="C20" s="2" t="s">
        <v>76</v>
      </c>
      <c r="D20" s="36">
        <v>347260</v>
      </c>
      <c r="E20" s="36">
        <v>319639</v>
      </c>
      <c r="F20" s="36">
        <f>ROUND('Tabla 2016'!D21*(1+$B$4),0)</f>
        <v>0</v>
      </c>
      <c r="G20" s="36">
        <f>ROUND('Tabla 2016'!E21*(1+$B$4),0)</f>
        <v>0</v>
      </c>
      <c r="H20" s="36">
        <v>29873</v>
      </c>
      <c r="I20" s="13">
        <f t="shared" si="1"/>
        <v>74661</v>
      </c>
      <c r="J20" s="36">
        <v>22581</v>
      </c>
      <c r="K20" s="36">
        <v>54814</v>
      </c>
      <c r="L20" s="36">
        <v>18938</v>
      </c>
      <c r="M20" s="36">
        <v>248712</v>
      </c>
      <c r="N20" s="37">
        <f t="shared" si="5"/>
        <v>1116478</v>
      </c>
      <c r="O20" s="24" t="s">
        <v>44</v>
      </c>
      <c r="P20" s="15">
        <f t="shared" si="7"/>
        <v>715710</v>
      </c>
      <c r="Q20" s="14">
        <f t="shared" si="2"/>
        <v>107357</v>
      </c>
      <c r="R20" s="14">
        <f t="shared" si="3"/>
        <v>54394</v>
      </c>
      <c r="S20" s="14">
        <f t="shared" si="6"/>
        <v>652728</v>
      </c>
      <c r="T20" s="14">
        <f t="shared" si="4"/>
        <v>57257</v>
      </c>
      <c r="U20" s="23">
        <f t="shared" si="8"/>
        <v>871736</v>
      </c>
      <c r="V20" s="1"/>
      <c r="W20" s="1"/>
    </row>
    <row r="21" spans="1:23" ht="16.5" customHeight="1">
      <c r="A21" s="84" t="s">
        <v>85</v>
      </c>
      <c r="B21" s="24">
        <v>11</v>
      </c>
      <c r="C21" s="2" t="s">
        <v>76</v>
      </c>
      <c r="D21" s="36">
        <v>347260</v>
      </c>
      <c r="E21" s="36">
        <v>319639</v>
      </c>
      <c r="F21" s="36">
        <f>ROUND('Tabla 2016'!D22*(1+$B$4),0)</f>
        <v>0</v>
      </c>
      <c r="G21" s="36">
        <f>ROUND('Tabla 2016'!E22*(1+$B$4),0)</f>
        <v>0</v>
      </c>
      <c r="H21" s="36">
        <v>29873</v>
      </c>
      <c r="I21" s="13">
        <f t="shared" si="1"/>
        <v>74661</v>
      </c>
      <c r="J21" s="36">
        <v>22581</v>
      </c>
      <c r="K21" s="36">
        <v>54814</v>
      </c>
      <c r="L21" s="36">
        <v>18938</v>
      </c>
      <c r="M21" s="36">
        <v>0</v>
      </c>
      <c r="N21" s="37">
        <f t="shared" si="5"/>
        <v>867766</v>
      </c>
      <c r="O21" s="24" t="s">
        <v>33</v>
      </c>
      <c r="P21" s="15">
        <f t="shared" si="7"/>
        <v>715710</v>
      </c>
      <c r="Q21" s="14">
        <f t="shared" si="2"/>
        <v>107357</v>
      </c>
      <c r="R21" s="14">
        <f t="shared" si="3"/>
        <v>54394</v>
      </c>
      <c r="S21" s="14">
        <f t="shared" si="6"/>
        <v>652728</v>
      </c>
      <c r="T21" s="14">
        <f t="shared" si="4"/>
        <v>57257</v>
      </c>
      <c r="U21" s="23">
        <f>SUM(Q21:T21)</f>
        <v>871736</v>
      </c>
      <c r="V21" s="1"/>
      <c r="W21" s="1"/>
    </row>
    <row r="22" spans="1:22" ht="16.5" customHeight="1">
      <c r="A22" s="84" t="s">
        <v>85</v>
      </c>
      <c r="B22" s="24">
        <v>12</v>
      </c>
      <c r="C22" s="2" t="s">
        <v>76</v>
      </c>
      <c r="D22" s="36">
        <v>321537</v>
      </c>
      <c r="E22" s="36">
        <v>235935</v>
      </c>
      <c r="F22" s="36">
        <f>ROUND('Tabla 2016'!D23*(1+$B$4),0)</f>
        <v>0</v>
      </c>
      <c r="G22" s="36">
        <f>ROUND('Tabla 2016'!E23*(1+$B$4),0)</f>
        <v>0</v>
      </c>
      <c r="H22" s="36">
        <v>49354</v>
      </c>
      <c r="I22" s="13">
        <f t="shared" si="1"/>
        <v>69130</v>
      </c>
      <c r="J22" s="36">
        <v>18037</v>
      </c>
      <c r="K22" s="36">
        <v>46358</v>
      </c>
      <c r="L22" s="36">
        <v>70475</v>
      </c>
      <c r="M22" s="36">
        <v>0</v>
      </c>
      <c r="N22" s="37">
        <f t="shared" si="5"/>
        <v>810826</v>
      </c>
      <c r="O22" s="24" t="s">
        <v>29</v>
      </c>
      <c r="P22" s="15">
        <f t="shared" si="7"/>
        <v>677301</v>
      </c>
      <c r="Q22" s="14">
        <f t="shared" si="2"/>
        <v>101595</v>
      </c>
      <c r="R22" s="14">
        <f t="shared" si="3"/>
        <v>51475</v>
      </c>
      <c r="S22" s="14">
        <f t="shared" si="6"/>
        <v>617700</v>
      </c>
      <c r="T22" s="14">
        <f t="shared" si="4"/>
        <v>54184</v>
      </c>
      <c r="U22" s="23">
        <f t="shared" si="8"/>
        <v>824954</v>
      </c>
      <c r="V22" s="1"/>
    </row>
    <row r="23" spans="1:22" ht="16.5" customHeight="1">
      <c r="A23" s="84" t="s">
        <v>85</v>
      </c>
      <c r="B23" s="24" t="s">
        <v>30</v>
      </c>
      <c r="C23" s="2" t="s">
        <v>76</v>
      </c>
      <c r="D23" s="36">
        <v>297708</v>
      </c>
      <c r="E23" s="36">
        <v>175570</v>
      </c>
      <c r="F23" s="36">
        <f>ROUND('Tabla 2016'!D24*(1+$B$4),0)</f>
        <v>0</v>
      </c>
      <c r="G23" s="36">
        <f>ROUND('Tabla 2016'!E24*(1+$B$4),0)</f>
        <v>0</v>
      </c>
      <c r="H23" s="36">
        <v>49354</v>
      </c>
      <c r="I23" s="13">
        <f t="shared" si="1"/>
        <v>64007</v>
      </c>
      <c r="J23" s="36">
        <v>13016</v>
      </c>
      <c r="K23" s="36">
        <v>34224</v>
      </c>
      <c r="L23" s="36">
        <v>68390</v>
      </c>
      <c r="M23" s="36">
        <v>0</v>
      </c>
      <c r="N23" s="37">
        <f t="shared" si="5"/>
        <v>702269</v>
      </c>
      <c r="O23" s="24" t="s">
        <v>30</v>
      </c>
      <c r="P23" s="15">
        <f t="shared" si="7"/>
        <v>591022</v>
      </c>
      <c r="Q23" s="14">
        <f t="shared" si="2"/>
        <v>88653</v>
      </c>
      <c r="R23" s="14">
        <f t="shared" si="3"/>
        <v>44918</v>
      </c>
      <c r="S23" s="14">
        <f t="shared" si="6"/>
        <v>539016</v>
      </c>
      <c r="T23" s="14">
        <f t="shared" si="4"/>
        <v>47282</v>
      </c>
      <c r="U23" s="23">
        <f t="shared" si="8"/>
        <v>719869</v>
      </c>
      <c r="V23" s="1"/>
    </row>
    <row r="24" spans="1:22" ht="16.5" customHeight="1">
      <c r="A24" s="84" t="s">
        <v>88</v>
      </c>
      <c r="B24" s="33" t="s">
        <v>28</v>
      </c>
      <c r="C24" s="2" t="s">
        <v>76</v>
      </c>
      <c r="D24" s="36">
        <v>297708</v>
      </c>
      <c r="E24" s="36">
        <v>175570</v>
      </c>
      <c r="F24" s="36">
        <f>ROUND('Tabla 2016'!D25*(1+$B$4),0)</f>
        <v>0</v>
      </c>
      <c r="G24" s="36">
        <f>ROUND('Tabla 2016'!E25*(1+$B$4),0)</f>
        <v>0</v>
      </c>
      <c r="H24" s="36">
        <v>49354</v>
      </c>
      <c r="I24" s="13">
        <f>ROUND(D24*20%,0)</f>
        <v>59542</v>
      </c>
      <c r="J24" s="36">
        <v>13016</v>
      </c>
      <c r="K24" s="36">
        <v>34224</v>
      </c>
      <c r="L24" s="36">
        <v>68390</v>
      </c>
      <c r="M24" s="36">
        <v>0</v>
      </c>
      <c r="N24" s="37">
        <f t="shared" si="5"/>
        <v>697804</v>
      </c>
      <c r="O24" s="33" t="s">
        <v>28</v>
      </c>
      <c r="P24" s="15">
        <f t="shared" si="7"/>
        <v>591022</v>
      </c>
      <c r="Q24" s="14">
        <f t="shared" si="2"/>
        <v>88653</v>
      </c>
      <c r="R24" s="14">
        <f t="shared" si="3"/>
        <v>44918</v>
      </c>
      <c r="S24" s="14">
        <f t="shared" si="6"/>
        <v>539016</v>
      </c>
      <c r="T24" s="14">
        <f t="shared" si="4"/>
        <v>47282</v>
      </c>
      <c r="U24" s="23">
        <f t="shared" si="8"/>
        <v>719869</v>
      </c>
      <c r="V24" s="1"/>
    </row>
    <row r="25" spans="1:22" ht="16.5" customHeight="1">
      <c r="A25" s="84" t="s">
        <v>85</v>
      </c>
      <c r="B25" s="24" t="s">
        <v>9</v>
      </c>
      <c r="C25" s="2" t="s">
        <v>76</v>
      </c>
      <c r="D25" s="36">
        <v>275610</v>
      </c>
      <c r="E25" s="36">
        <v>132622</v>
      </c>
      <c r="F25" s="36">
        <f>ROUND('Tabla 2016'!D26*(1+$B$4),0)</f>
        <v>0</v>
      </c>
      <c r="G25" s="36">
        <f>ROUND('Tabla 2016'!E26*(1+$B$4),0)</f>
        <v>0</v>
      </c>
      <c r="H25" s="36">
        <v>49354</v>
      </c>
      <c r="I25" s="13">
        <f>ROUND(D25*21.5%,0)</f>
        <v>59256</v>
      </c>
      <c r="J25" s="36">
        <v>9622</v>
      </c>
      <c r="K25" s="36">
        <v>25805</v>
      </c>
      <c r="L25" s="36">
        <v>67844</v>
      </c>
      <c r="M25" s="36">
        <v>0</v>
      </c>
      <c r="N25" s="37">
        <f t="shared" si="5"/>
        <v>620113</v>
      </c>
      <c r="O25" s="24" t="s">
        <v>9</v>
      </c>
      <c r="P25" s="15">
        <f t="shared" si="7"/>
        <v>525430</v>
      </c>
      <c r="Q25" s="14">
        <f aca="true" t="shared" si="9" ref="Q25:Q35">ROUND(P25*$Q$7,0)</f>
        <v>78815</v>
      </c>
      <c r="R25" s="14">
        <f aca="true" t="shared" si="10" ref="R25:R35">ROUND(P25*$R$7,0)</f>
        <v>39933</v>
      </c>
      <c r="S25" s="14">
        <f t="shared" si="6"/>
        <v>479196</v>
      </c>
      <c r="T25" s="14">
        <f aca="true" t="shared" si="11" ref="T25:T35">ROUND(P25*$T$7,0)</f>
        <v>42034</v>
      </c>
      <c r="U25" s="23">
        <f aca="true" t="shared" si="12" ref="U25:U35">SUM(Q25:T25)</f>
        <v>639978</v>
      </c>
      <c r="V25" s="1"/>
    </row>
    <row r="26" spans="1:22" ht="16.5" customHeight="1">
      <c r="A26" s="84" t="s">
        <v>88</v>
      </c>
      <c r="B26" s="24" t="s">
        <v>14</v>
      </c>
      <c r="C26" s="2" t="s">
        <v>76</v>
      </c>
      <c r="D26" s="36">
        <v>275610</v>
      </c>
      <c r="E26" s="36">
        <v>132622</v>
      </c>
      <c r="F26" s="36">
        <f>ROUND('Tabla 2016'!D27*(1+$B$4),0)</f>
        <v>0</v>
      </c>
      <c r="G26" s="36">
        <f>ROUND('Tabla 2016'!E27*(1+$B$4),0)</f>
        <v>0</v>
      </c>
      <c r="H26" s="36">
        <v>49354</v>
      </c>
      <c r="I26" s="13">
        <f>ROUND(D26*20%,0)</f>
        <v>55122</v>
      </c>
      <c r="J26" s="36">
        <v>9622</v>
      </c>
      <c r="K26" s="36">
        <v>25805</v>
      </c>
      <c r="L26" s="36">
        <v>67844</v>
      </c>
      <c r="M26" s="36">
        <v>0</v>
      </c>
      <c r="N26" s="37">
        <f t="shared" si="5"/>
        <v>615979</v>
      </c>
      <c r="O26" s="24" t="s">
        <v>14</v>
      </c>
      <c r="P26" s="15">
        <f t="shared" si="7"/>
        <v>525430</v>
      </c>
      <c r="Q26" s="14">
        <f t="shared" si="9"/>
        <v>78815</v>
      </c>
      <c r="R26" s="14">
        <f t="shared" si="10"/>
        <v>39933</v>
      </c>
      <c r="S26" s="14">
        <f t="shared" si="6"/>
        <v>479196</v>
      </c>
      <c r="T26" s="14">
        <f t="shared" si="11"/>
        <v>42034</v>
      </c>
      <c r="U26" s="23">
        <f t="shared" si="12"/>
        <v>639978</v>
      </c>
      <c r="V26" s="1"/>
    </row>
    <row r="27" spans="1:22" ht="16.5" customHeight="1">
      <c r="A27" s="84" t="s">
        <v>85</v>
      </c>
      <c r="B27" s="24" t="s">
        <v>10</v>
      </c>
      <c r="C27" s="2" t="s">
        <v>76</v>
      </c>
      <c r="D27" s="36">
        <v>255213</v>
      </c>
      <c r="E27" s="36">
        <v>106524</v>
      </c>
      <c r="F27" s="36">
        <f>ROUND('Tabla 2016'!D28*(1+$B$4),0)</f>
        <v>0</v>
      </c>
      <c r="G27" s="36">
        <f>ROUND('Tabla 2016'!E28*(1+$B$4),0)</f>
        <v>0</v>
      </c>
      <c r="H27" s="36">
        <v>49354</v>
      </c>
      <c r="I27" s="13">
        <f>ROUND(D27*21.5%,0)</f>
        <v>54871</v>
      </c>
      <c r="J27" s="36">
        <v>7529</v>
      </c>
      <c r="K27" s="36">
        <v>20013</v>
      </c>
      <c r="L27" s="36">
        <v>58424</v>
      </c>
      <c r="M27" s="36">
        <v>0</v>
      </c>
      <c r="N27" s="37">
        <f t="shared" si="5"/>
        <v>551928</v>
      </c>
      <c r="O27" s="24" t="s">
        <v>10</v>
      </c>
      <c r="P27" s="15">
        <f t="shared" si="7"/>
        <v>469515</v>
      </c>
      <c r="Q27" s="14">
        <f t="shared" si="9"/>
        <v>70427</v>
      </c>
      <c r="R27" s="14">
        <f t="shared" si="10"/>
        <v>35683</v>
      </c>
      <c r="S27" s="14">
        <f t="shared" si="6"/>
        <v>428196</v>
      </c>
      <c r="T27" s="14">
        <f t="shared" si="11"/>
        <v>37561</v>
      </c>
      <c r="U27" s="23">
        <f t="shared" si="12"/>
        <v>571867</v>
      </c>
      <c r="V27" s="1"/>
    </row>
    <row r="28" spans="1:22" ht="16.5" customHeight="1">
      <c r="A28" s="84" t="s">
        <v>88</v>
      </c>
      <c r="B28" s="24" t="s">
        <v>15</v>
      </c>
      <c r="C28" s="2" t="s">
        <v>76</v>
      </c>
      <c r="D28" s="36">
        <v>255213</v>
      </c>
      <c r="E28" s="36">
        <v>106524</v>
      </c>
      <c r="F28" s="36">
        <f>ROUND('Tabla 2016'!D29*(1+$B$4),0)</f>
        <v>0</v>
      </c>
      <c r="G28" s="36">
        <f>ROUND('Tabla 2016'!E29*(1+$B$4),0)</f>
        <v>0</v>
      </c>
      <c r="H28" s="36">
        <v>49354</v>
      </c>
      <c r="I28" s="13">
        <f>ROUND(D28*20%,0)</f>
        <v>51043</v>
      </c>
      <c r="J28" s="36">
        <v>7529</v>
      </c>
      <c r="K28" s="36">
        <v>20013</v>
      </c>
      <c r="L28" s="36">
        <v>58424</v>
      </c>
      <c r="M28" s="36">
        <v>0</v>
      </c>
      <c r="N28" s="37">
        <f t="shared" si="5"/>
        <v>548100</v>
      </c>
      <c r="O28" s="24" t="s">
        <v>15</v>
      </c>
      <c r="P28" s="15">
        <f t="shared" si="7"/>
        <v>469515</v>
      </c>
      <c r="Q28" s="14">
        <f t="shared" si="9"/>
        <v>70427</v>
      </c>
      <c r="R28" s="14">
        <f t="shared" si="10"/>
        <v>35683</v>
      </c>
      <c r="S28" s="14">
        <f t="shared" si="6"/>
        <v>428196</v>
      </c>
      <c r="T28" s="14">
        <f t="shared" si="11"/>
        <v>37561</v>
      </c>
      <c r="U28" s="23">
        <f t="shared" si="12"/>
        <v>571867</v>
      </c>
      <c r="V28" s="1"/>
    </row>
    <row r="29" spans="1:22" ht="16.5" customHeight="1">
      <c r="A29" s="84" t="s">
        <v>85</v>
      </c>
      <c r="B29" s="24" t="s">
        <v>11</v>
      </c>
      <c r="C29" s="2" t="s">
        <v>76</v>
      </c>
      <c r="D29" s="36">
        <v>236263</v>
      </c>
      <c r="E29" s="36">
        <v>104619</v>
      </c>
      <c r="F29" s="36">
        <f>ROUND('Tabla 2016'!D30*(1+$B$4),0)</f>
        <v>0</v>
      </c>
      <c r="G29" s="36">
        <f>ROUND('Tabla 2016'!E30*(1+$B$4),0)</f>
        <v>0</v>
      </c>
      <c r="H29" s="36">
        <v>49354</v>
      </c>
      <c r="I29" s="13">
        <f>ROUND(D29*21.5%,0)</f>
        <v>50797</v>
      </c>
      <c r="J29" s="36">
        <v>7314</v>
      </c>
      <c r="K29" s="36">
        <v>19491</v>
      </c>
      <c r="L29" s="36">
        <v>61554</v>
      </c>
      <c r="M29" s="36">
        <v>0</v>
      </c>
      <c r="N29" s="37">
        <f t="shared" si="5"/>
        <v>529392</v>
      </c>
      <c r="O29" s="24" t="s">
        <v>11</v>
      </c>
      <c r="P29" s="15">
        <f t="shared" si="7"/>
        <v>451790</v>
      </c>
      <c r="Q29" s="14">
        <f t="shared" si="9"/>
        <v>67769</v>
      </c>
      <c r="R29" s="14">
        <f t="shared" si="10"/>
        <v>34336</v>
      </c>
      <c r="S29" s="14">
        <f t="shared" si="6"/>
        <v>412032</v>
      </c>
      <c r="T29" s="14">
        <f t="shared" si="11"/>
        <v>36143</v>
      </c>
      <c r="U29" s="23">
        <f t="shared" si="12"/>
        <v>550280</v>
      </c>
      <c r="V29" s="1"/>
    </row>
    <row r="30" spans="1:22" ht="16.5" customHeight="1">
      <c r="A30" s="84" t="s">
        <v>88</v>
      </c>
      <c r="B30" s="24" t="s">
        <v>16</v>
      </c>
      <c r="C30" s="2" t="s">
        <v>76</v>
      </c>
      <c r="D30" s="36">
        <v>236263</v>
      </c>
      <c r="E30" s="36">
        <v>104619</v>
      </c>
      <c r="F30" s="36">
        <f>ROUND('Tabla 2016'!D31*(1+$B$4),0)</f>
        <v>0</v>
      </c>
      <c r="G30" s="36">
        <f>ROUND('Tabla 2016'!E31*(1+$B$4),0)</f>
        <v>0</v>
      </c>
      <c r="H30" s="36">
        <v>49354</v>
      </c>
      <c r="I30" s="13">
        <f>ROUND(D30*20%,0)</f>
        <v>47253</v>
      </c>
      <c r="J30" s="36">
        <v>7314</v>
      </c>
      <c r="K30" s="36">
        <v>19491</v>
      </c>
      <c r="L30" s="36">
        <v>61554</v>
      </c>
      <c r="M30" s="36">
        <v>0</v>
      </c>
      <c r="N30" s="37">
        <f t="shared" si="5"/>
        <v>525848</v>
      </c>
      <c r="O30" s="24" t="s">
        <v>16</v>
      </c>
      <c r="P30" s="15">
        <f t="shared" si="7"/>
        <v>451790</v>
      </c>
      <c r="Q30" s="14">
        <f t="shared" si="9"/>
        <v>67769</v>
      </c>
      <c r="R30" s="14">
        <f t="shared" si="10"/>
        <v>34336</v>
      </c>
      <c r="S30" s="14">
        <f t="shared" si="6"/>
        <v>412032</v>
      </c>
      <c r="T30" s="14">
        <f t="shared" si="11"/>
        <v>36143</v>
      </c>
      <c r="U30" s="23">
        <f t="shared" si="12"/>
        <v>550280</v>
      </c>
      <c r="V30" s="1"/>
    </row>
    <row r="31" spans="1:22" ht="16.5" customHeight="1">
      <c r="A31" s="84" t="s">
        <v>87</v>
      </c>
      <c r="B31" s="24" t="s">
        <v>12</v>
      </c>
      <c r="C31" s="2" t="s">
        <v>76</v>
      </c>
      <c r="D31" s="36">
        <v>218770</v>
      </c>
      <c r="E31" s="36">
        <v>80888</v>
      </c>
      <c r="F31" s="36">
        <f>ROUND('Tabla 2016'!D32*(1+$B$4),0)</f>
        <v>0</v>
      </c>
      <c r="G31" s="36">
        <f>ROUND('Tabla 2016'!E32*(1+$B$4),0)</f>
        <v>0</v>
      </c>
      <c r="H31" s="36">
        <v>49354</v>
      </c>
      <c r="I31" s="13">
        <f>ROUND(D31*21.5%,0)</f>
        <v>47036</v>
      </c>
      <c r="J31" s="36">
        <v>5245</v>
      </c>
      <c r="K31" s="36">
        <v>14046</v>
      </c>
      <c r="L31" s="36">
        <v>57265</v>
      </c>
      <c r="M31" s="36">
        <v>0</v>
      </c>
      <c r="N31" s="37">
        <f t="shared" si="5"/>
        <v>472604</v>
      </c>
      <c r="O31" s="24" t="s">
        <v>12</v>
      </c>
      <c r="P31" s="15">
        <f t="shared" si="7"/>
        <v>406277</v>
      </c>
      <c r="Q31" s="14">
        <f t="shared" si="9"/>
        <v>60942</v>
      </c>
      <c r="R31" s="14">
        <f t="shared" si="10"/>
        <v>30877</v>
      </c>
      <c r="S31" s="14">
        <f t="shared" si="6"/>
        <v>370524</v>
      </c>
      <c r="T31" s="14">
        <f t="shared" si="11"/>
        <v>32502</v>
      </c>
      <c r="U31" s="23">
        <f t="shared" si="12"/>
        <v>494845</v>
      </c>
      <c r="V31" s="1"/>
    </row>
    <row r="32" spans="1:22" ht="16.5" customHeight="1">
      <c r="A32" s="84" t="s">
        <v>86</v>
      </c>
      <c r="B32" s="24" t="s">
        <v>17</v>
      </c>
      <c r="C32" s="2" t="s">
        <v>76</v>
      </c>
      <c r="D32" s="36">
        <v>218770</v>
      </c>
      <c r="E32" s="36">
        <v>80888</v>
      </c>
      <c r="F32" s="36">
        <f>ROUND('Tabla 2016'!D33*(1+$B$4),0)</f>
        <v>0</v>
      </c>
      <c r="G32" s="36">
        <f>ROUND('Tabla 2016'!E33*(1+$B$4),0)</f>
        <v>0</v>
      </c>
      <c r="H32" s="36">
        <v>49354</v>
      </c>
      <c r="I32" s="13">
        <f>ROUND(D32*20%,0)</f>
        <v>43754</v>
      </c>
      <c r="J32" s="36">
        <v>5245</v>
      </c>
      <c r="K32" s="36">
        <v>14046</v>
      </c>
      <c r="L32" s="36">
        <v>57265</v>
      </c>
      <c r="M32" s="36">
        <v>0</v>
      </c>
      <c r="N32" s="37">
        <f t="shared" si="5"/>
        <v>469322</v>
      </c>
      <c r="O32" s="24" t="s">
        <v>17</v>
      </c>
      <c r="P32" s="15">
        <f t="shared" si="7"/>
        <v>406277</v>
      </c>
      <c r="Q32" s="14">
        <f t="shared" si="9"/>
        <v>60942</v>
      </c>
      <c r="R32" s="14">
        <f t="shared" si="10"/>
        <v>30877</v>
      </c>
      <c r="S32" s="14">
        <f t="shared" si="6"/>
        <v>370524</v>
      </c>
      <c r="T32" s="14">
        <f t="shared" si="11"/>
        <v>32502</v>
      </c>
      <c r="U32" s="23">
        <f t="shared" si="12"/>
        <v>494845</v>
      </c>
      <c r="V32" s="1"/>
    </row>
    <row r="33" spans="1:22" ht="16.5" customHeight="1">
      <c r="A33" s="84" t="s">
        <v>87</v>
      </c>
      <c r="B33" s="24" t="s">
        <v>13</v>
      </c>
      <c r="C33" s="2" t="s">
        <v>76</v>
      </c>
      <c r="D33" s="36">
        <v>202570</v>
      </c>
      <c r="E33" s="36">
        <v>78335</v>
      </c>
      <c r="F33" s="36">
        <f>ROUND('Tabla 2016'!D34*(1+$B$4),0)</f>
        <v>0</v>
      </c>
      <c r="G33" s="36">
        <f>ROUND('Tabla 2016'!E34*(1+$B$4),0)</f>
        <v>0</v>
      </c>
      <c r="H33" s="36">
        <v>49354</v>
      </c>
      <c r="I33" s="13">
        <f>ROUND(D33*21.5%,0)</f>
        <v>43553</v>
      </c>
      <c r="J33" s="36">
        <v>4741</v>
      </c>
      <c r="K33" s="36">
        <v>12844</v>
      </c>
      <c r="L33" s="36">
        <v>57265</v>
      </c>
      <c r="M33" s="36">
        <v>0</v>
      </c>
      <c r="N33" s="37">
        <f t="shared" si="5"/>
        <v>448662</v>
      </c>
      <c r="O33" s="24" t="s">
        <v>13</v>
      </c>
      <c r="P33" s="15">
        <f t="shared" si="7"/>
        <v>387524</v>
      </c>
      <c r="Q33" s="14">
        <f t="shared" si="9"/>
        <v>58129</v>
      </c>
      <c r="R33" s="14">
        <f t="shared" si="10"/>
        <v>29452</v>
      </c>
      <c r="S33" s="14">
        <f t="shared" si="6"/>
        <v>353424</v>
      </c>
      <c r="T33" s="14">
        <f t="shared" si="11"/>
        <v>31002</v>
      </c>
      <c r="U33" s="23">
        <f t="shared" si="12"/>
        <v>472007</v>
      </c>
      <c r="V33" s="1"/>
    </row>
    <row r="34" spans="1:22" ht="16.5" customHeight="1">
      <c r="A34" s="84" t="s">
        <v>86</v>
      </c>
      <c r="B34" s="24" t="s">
        <v>18</v>
      </c>
      <c r="C34" s="2" t="s">
        <v>76</v>
      </c>
      <c r="D34" s="36">
        <v>202570</v>
      </c>
      <c r="E34" s="36">
        <v>78335</v>
      </c>
      <c r="F34" s="36">
        <f>ROUND('Tabla 2016'!D35*(1+$B$4),0)</f>
        <v>0</v>
      </c>
      <c r="G34" s="36">
        <f>ROUND('Tabla 2016'!E35*(1+$B$4),0)</f>
        <v>0</v>
      </c>
      <c r="H34" s="36">
        <v>49354</v>
      </c>
      <c r="I34" s="13">
        <f>ROUND(D34*20%,0)</f>
        <v>40514</v>
      </c>
      <c r="J34" s="36">
        <v>4741</v>
      </c>
      <c r="K34" s="36">
        <v>12844</v>
      </c>
      <c r="L34" s="36">
        <v>57265</v>
      </c>
      <c r="M34" s="36">
        <v>0</v>
      </c>
      <c r="N34" s="37">
        <f t="shared" si="5"/>
        <v>445623</v>
      </c>
      <c r="O34" s="24" t="s">
        <v>18</v>
      </c>
      <c r="P34" s="15">
        <f t="shared" si="7"/>
        <v>387524</v>
      </c>
      <c r="Q34" s="14">
        <f t="shared" si="9"/>
        <v>58129</v>
      </c>
      <c r="R34" s="14">
        <f t="shared" si="10"/>
        <v>29452</v>
      </c>
      <c r="S34" s="14">
        <f t="shared" si="6"/>
        <v>353424</v>
      </c>
      <c r="T34" s="14">
        <f t="shared" si="11"/>
        <v>31002</v>
      </c>
      <c r="U34" s="23">
        <f t="shared" si="12"/>
        <v>472007</v>
      </c>
      <c r="V34" s="1"/>
    </row>
    <row r="35" spans="1:22" ht="16.5" customHeight="1">
      <c r="A35" s="84" t="s">
        <v>86</v>
      </c>
      <c r="B35" s="24" t="s">
        <v>31</v>
      </c>
      <c r="C35" s="2" t="s">
        <v>76</v>
      </c>
      <c r="D35" s="36">
        <v>189322</v>
      </c>
      <c r="E35" s="36">
        <v>85677</v>
      </c>
      <c r="F35" s="36">
        <f>ROUND('Tabla 2016'!D36*(1+$B$4),0)</f>
        <v>0</v>
      </c>
      <c r="G35" s="36">
        <f>ROUND('Tabla 2016'!E36*(1+$B$4),0)</f>
        <v>0</v>
      </c>
      <c r="H35" s="36">
        <v>49354</v>
      </c>
      <c r="I35" s="13">
        <f>ROUND(D35*20%,0)</f>
        <v>37864</v>
      </c>
      <c r="J35" s="36">
        <v>4817</v>
      </c>
      <c r="K35" s="36">
        <v>13022</v>
      </c>
      <c r="L35" s="36">
        <v>59688</v>
      </c>
      <c r="M35" s="36">
        <v>0</v>
      </c>
      <c r="N35" s="37">
        <f t="shared" si="5"/>
        <v>439744</v>
      </c>
      <c r="O35" s="24" t="s">
        <v>31</v>
      </c>
      <c r="P35" s="15">
        <f t="shared" si="7"/>
        <v>384041</v>
      </c>
      <c r="Q35" s="14">
        <f t="shared" si="9"/>
        <v>57606</v>
      </c>
      <c r="R35" s="14">
        <f t="shared" si="10"/>
        <v>29187</v>
      </c>
      <c r="S35" s="14">
        <f t="shared" si="6"/>
        <v>350244</v>
      </c>
      <c r="T35" s="14">
        <f t="shared" si="11"/>
        <v>30723</v>
      </c>
      <c r="U35" s="23">
        <f t="shared" si="12"/>
        <v>467760</v>
      </c>
      <c r="V35" s="1"/>
    </row>
    <row r="36" spans="4:15" ht="12.75"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34"/>
      <c r="O36" s="3"/>
    </row>
    <row r="37" spans="4:14" ht="15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35"/>
    </row>
    <row r="38" spans="4:14" ht="15">
      <c r="D38" s="18"/>
      <c r="J38" s="20"/>
      <c r="K38" s="85"/>
      <c r="L38" s="85"/>
      <c r="M38" s="85"/>
      <c r="N38" s="16"/>
    </row>
    <row r="39" spans="12:13" ht="12.75">
      <c r="L39" s="20"/>
      <c r="M39" s="20"/>
    </row>
  </sheetData>
  <sheetProtection/>
  <mergeCells count="8">
    <mergeCell ref="K38:M38"/>
    <mergeCell ref="N5:N7"/>
    <mergeCell ref="B3:U3"/>
    <mergeCell ref="B4:U4"/>
    <mergeCell ref="O5:O7"/>
    <mergeCell ref="Q5:Q6"/>
    <mergeCell ref="R5:R6"/>
    <mergeCell ref="T5:T6"/>
  </mergeCells>
  <printOptions gridLines="1" horizontalCentered="1"/>
  <pageMargins left="0" right="0" top="0.3937007874015748" bottom="0.3937007874015748" header="0" footer="0"/>
  <pageSetup fitToHeight="0" fitToWidth="1" horizontalDpi="600" verticalDpi="600" orientation="landscape" paperSize="9" scale="58" r:id="rId2"/>
  <headerFooter alignWithMargins="0">
    <oddFooter>&amp;L&amp;Z&amp;F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23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10.7109375" style="39" customWidth="1"/>
    <col min="2" max="2" width="12.7109375" style="39" bestFit="1" customWidth="1"/>
    <col min="3" max="3" width="13.421875" style="39" bestFit="1" customWidth="1"/>
    <col min="4" max="4" width="12.140625" style="39" bestFit="1" customWidth="1"/>
    <col min="5" max="8" width="11.421875" style="39" customWidth="1"/>
    <col min="9" max="9" width="8.421875" style="39" customWidth="1"/>
    <col min="10" max="16384" width="11.421875" style="39" customWidth="1"/>
  </cols>
  <sheetData>
    <row r="1" spans="1:4" ht="39" customHeight="1">
      <c r="A1" s="96" t="s">
        <v>49</v>
      </c>
      <c r="B1" s="96"/>
      <c r="C1" s="96"/>
      <c r="D1" s="96"/>
    </row>
    <row r="2" spans="1:4" ht="15">
      <c r="A2" s="40"/>
      <c r="B2" s="40"/>
      <c r="C2" s="40"/>
      <c r="D2" s="40"/>
    </row>
    <row r="3" spans="1:8" ht="12.75">
      <c r="A3" s="97" t="s">
        <v>61</v>
      </c>
      <c r="B3" s="97"/>
      <c r="C3" s="97"/>
      <c r="D3" s="97"/>
      <c r="E3" s="97"/>
      <c r="F3" s="97"/>
      <c r="G3" s="97"/>
      <c r="H3" s="97"/>
    </row>
    <row r="4" spans="1:8" ht="12.75">
      <c r="A4" s="97" t="s">
        <v>60</v>
      </c>
      <c r="B4" s="97"/>
      <c r="C4" s="97"/>
      <c r="D4" s="97"/>
      <c r="E4" s="97"/>
      <c r="F4" s="97"/>
      <c r="G4" s="97"/>
      <c r="H4" s="97"/>
    </row>
    <row r="5" spans="1:9" ht="12.75">
      <c r="A5" s="41" t="s">
        <v>20</v>
      </c>
      <c r="B5" s="42" t="s">
        <v>50</v>
      </c>
      <c r="C5" s="42" t="s">
        <v>51</v>
      </c>
      <c r="D5" s="43" t="s">
        <v>52</v>
      </c>
      <c r="E5" s="43" t="s">
        <v>53</v>
      </c>
      <c r="F5" s="44" t="s">
        <v>53</v>
      </c>
      <c r="G5" s="44" t="s">
        <v>54</v>
      </c>
      <c r="H5" s="43" t="s">
        <v>55</v>
      </c>
      <c r="I5" s="41" t="s">
        <v>20</v>
      </c>
    </row>
    <row r="6" spans="1:9" ht="15">
      <c r="A6" s="45"/>
      <c r="B6" s="46" t="s">
        <v>56</v>
      </c>
      <c r="C6" s="46" t="s">
        <v>57</v>
      </c>
      <c r="D6" s="47"/>
      <c r="E6" s="47" t="s">
        <v>58</v>
      </c>
      <c r="F6" s="48">
        <v>0.25</v>
      </c>
      <c r="G6" s="49">
        <v>0.5</v>
      </c>
      <c r="H6" s="47" t="s">
        <v>59</v>
      </c>
      <c r="I6" s="45"/>
    </row>
    <row r="7" spans="1:9" ht="15.75">
      <c r="A7" s="24">
        <v>3</v>
      </c>
      <c r="B7" s="36">
        <f>'Tabla 2017'!D10</f>
        <v>610489</v>
      </c>
      <c r="C7" s="36">
        <f>'Tabla 2017'!E10</f>
        <v>1795002</v>
      </c>
      <c r="D7" s="51">
        <f aca="true" t="shared" si="0" ref="D7:D17">SUM(B7:C7)</f>
        <v>2405491</v>
      </c>
      <c r="E7" s="52">
        <f aca="true" t="shared" si="1" ref="E7:E17">D7/190</f>
        <v>12660.478947368421</v>
      </c>
      <c r="F7" s="53">
        <f aca="true" t="shared" si="2" ref="F7:F23">$E7*1.25</f>
        <v>15825.598684210527</v>
      </c>
      <c r="G7" s="53">
        <f aca="true" t="shared" si="3" ref="G7:G17">E7*1.5</f>
        <v>18990.718421052632</v>
      </c>
      <c r="H7" s="51">
        <f aca="true" t="shared" si="4" ref="H7:H23">$F7*40</f>
        <v>633023.9473684211</v>
      </c>
      <c r="I7" s="24">
        <v>3</v>
      </c>
    </row>
    <row r="8" spans="1:9" ht="15.75">
      <c r="A8" s="24">
        <v>4</v>
      </c>
      <c r="B8" s="36">
        <f>'Tabla 2017'!D11</f>
        <v>575948</v>
      </c>
      <c r="C8" s="36">
        <f>'Tabla 2017'!E11</f>
        <v>1741543</v>
      </c>
      <c r="D8" s="51">
        <f t="shared" si="0"/>
        <v>2317491</v>
      </c>
      <c r="E8" s="52">
        <f t="shared" si="1"/>
        <v>12197.32105263158</v>
      </c>
      <c r="F8" s="53">
        <f t="shared" si="2"/>
        <v>15246.651315789475</v>
      </c>
      <c r="G8" s="53">
        <f t="shared" si="3"/>
        <v>18295.98157894737</v>
      </c>
      <c r="H8" s="51">
        <f t="shared" si="4"/>
        <v>609866.052631579</v>
      </c>
      <c r="I8" s="24">
        <v>4</v>
      </c>
    </row>
    <row r="9" spans="1:9" ht="15.75">
      <c r="A9" s="2">
        <v>5</v>
      </c>
      <c r="B9" s="36">
        <f>'Tabla 2017'!D12</f>
        <v>543368</v>
      </c>
      <c r="C9" s="36">
        <f>'Tabla 2017'!E12</f>
        <v>1496816</v>
      </c>
      <c r="D9" s="51">
        <f t="shared" si="0"/>
        <v>2040184</v>
      </c>
      <c r="E9" s="52">
        <f t="shared" si="1"/>
        <v>10737.810526315789</v>
      </c>
      <c r="F9" s="53">
        <f t="shared" si="2"/>
        <v>13422.263157894737</v>
      </c>
      <c r="G9" s="53">
        <f t="shared" si="3"/>
        <v>16106.715789473683</v>
      </c>
      <c r="H9" s="51">
        <f t="shared" si="4"/>
        <v>536890.5263157894</v>
      </c>
      <c r="I9" s="2">
        <v>5</v>
      </c>
    </row>
    <row r="10" spans="1:9" ht="15.75">
      <c r="A10" s="24">
        <v>6</v>
      </c>
      <c r="B10" s="36">
        <f>'Tabla 2017'!D13</f>
        <v>512571</v>
      </c>
      <c r="C10" s="36">
        <f>'Tabla 2017'!E13</f>
        <v>1264924</v>
      </c>
      <c r="D10" s="51">
        <f t="shared" si="0"/>
        <v>1777495</v>
      </c>
      <c r="E10" s="52">
        <f t="shared" si="1"/>
        <v>9355.236842105263</v>
      </c>
      <c r="F10" s="53">
        <f t="shared" si="2"/>
        <v>11694.04605263158</v>
      </c>
      <c r="G10" s="53">
        <f t="shared" si="3"/>
        <v>14032.855263157895</v>
      </c>
      <c r="H10" s="51">
        <f t="shared" si="4"/>
        <v>467761.8421052632</v>
      </c>
      <c r="I10" s="24">
        <v>6</v>
      </c>
    </row>
    <row r="11" spans="1:9" ht="15.75">
      <c r="A11" s="24">
        <v>7</v>
      </c>
      <c r="B11" s="36">
        <f>'Tabla 2017'!D14</f>
        <v>472464</v>
      </c>
      <c r="C11" s="36">
        <f>'Tabla 2017'!E14</f>
        <v>948600</v>
      </c>
      <c r="D11" s="51">
        <f t="shared" si="0"/>
        <v>1421064</v>
      </c>
      <c r="E11" s="52">
        <f t="shared" si="1"/>
        <v>7479.284210526316</v>
      </c>
      <c r="F11" s="53">
        <f t="shared" si="2"/>
        <v>9349.105263157895</v>
      </c>
      <c r="G11" s="53">
        <f t="shared" si="3"/>
        <v>11218.926315789475</v>
      </c>
      <c r="H11" s="51">
        <f t="shared" si="4"/>
        <v>373964.2105263158</v>
      </c>
      <c r="I11" s="24">
        <v>7</v>
      </c>
    </row>
    <row r="12" spans="1:9" ht="15.75">
      <c r="A12" s="2">
        <v>8</v>
      </c>
      <c r="B12" s="36">
        <f>'Tabla 2017'!D15</f>
        <v>437429</v>
      </c>
      <c r="C12" s="36">
        <f>'Tabla 2017'!E15</f>
        <v>728328</v>
      </c>
      <c r="D12" s="51">
        <f t="shared" si="0"/>
        <v>1165757</v>
      </c>
      <c r="E12" s="52">
        <f t="shared" si="1"/>
        <v>6135.563157894737</v>
      </c>
      <c r="F12" s="53">
        <f t="shared" si="2"/>
        <v>7669.453947368421</v>
      </c>
      <c r="G12" s="53">
        <f t="shared" si="3"/>
        <v>9203.344736842106</v>
      </c>
      <c r="H12" s="51">
        <f t="shared" si="4"/>
        <v>306778.15789473685</v>
      </c>
      <c r="I12" s="2">
        <v>8</v>
      </c>
    </row>
    <row r="13" spans="1:9" ht="15.75">
      <c r="A13" s="24">
        <v>9</v>
      </c>
      <c r="B13" s="36">
        <f>'Tabla 2017'!D16</f>
        <v>404987</v>
      </c>
      <c r="C13" s="36">
        <f>'Tabla 2017'!E16</f>
        <v>559632</v>
      </c>
      <c r="D13" s="51">
        <f t="shared" si="0"/>
        <v>964619</v>
      </c>
      <c r="E13" s="52">
        <f t="shared" si="1"/>
        <v>5076.942105263158</v>
      </c>
      <c r="F13" s="53">
        <f t="shared" si="2"/>
        <v>6346.1776315789475</v>
      </c>
      <c r="G13" s="53">
        <f t="shared" si="3"/>
        <v>7615.413157894736</v>
      </c>
      <c r="H13" s="51">
        <f t="shared" si="4"/>
        <v>253847.1052631579</v>
      </c>
      <c r="I13" s="24">
        <v>9</v>
      </c>
    </row>
    <row r="14" spans="1:9" ht="15.75">
      <c r="A14" s="24">
        <v>10</v>
      </c>
      <c r="B14" s="36">
        <f>'Tabla 2017'!D18</f>
        <v>375015</v>
      </c>
      <c r="C14" s="36">
        <f>'Tabla 2017'!E18</f>
        <v>423020</v>
      </c>
      <c r="D14" s="51">
        <f t="shared" si="0"/>
        <v>798035</v>
      </c>
      <c r="E14" s="52">
        <f t="shared" si="1"/>
        <v>4200.184210526316</v>
      </c>
      <c r="F14" s="53">
        <f t="shared" si="2"/>
        <v>5250.230263157895</v>
      </c>
      <c r="G14" s="53">
        <f t="shared" si="3"/>
        <v>6300.276315789473</v>
      </c>
      <c r="H14" s="51">
        <f t="shared" si="4"/>
        <v>210009.2105263158</v>
      </c>
      <c r="I14" s="24">
        <v>10</v>
      </c>
    </row>
    <row r="15" spans="1:9" ht="15.75">
      <c r="A15" s="2">
        <v>11</v>
      </c>
      <c r="B15" s="36">
        <f>'Tabla 2017'!D20</f>
        <v>347260</v>
      </c>
      <c r="C15" s="36">
        <f>'Tabla 2017'!E20</f>
        <v>319639</v>
      </c>
      <c r="D15" s="51">
        <f t="shared" si="0"/>
        <v>666899</v>
      </c>
      <c r="E15" s="52">
        <f t="shared" si="1"/>
        <v>3509.9947368421053</v>
      </c>
      <c r="F15" s="53">
        <f t="shared" si="2"/>
        <v>4387.493421052632</v>
      </c>
      <c r="G15" s="53">
        <f t="shared" si="3"/>
        <v>5264.992105263158</v>
      </c>
      <c r="H15" s="51">
        <f t="shared" si="4"/>
        <v>175499.73684210528</v>
      </c>
      <c r="I15" s="2">
        <v>11</v>
      </c>
    </row>
    <row r="16" spans="1:9" ht="15.75">
      <c r="A16" s="24">
        <v>12</v>
      </c>
      <c r="B16" s="36">
        <f>'Tabla 2017'!D22</f>
        <v>321537</v>
      </c>
      <c r="C16" s="36">
        <f>'Tabla 2017'!E22</f>
        <v>235935</v>
      </c>
      <c r="D16" s="51">
        <f t="shared" si="0"/>
        <v>557472</v>
      </c>
      <c r="E16" s="52">
        <f t="shared" si="1"/>
        <v>2934.063157894737</v>
      </c>
      <c r="F16" s="53">
        <f t="shared" si="2"/>
        <v>3667.578947368421</v>
      </c>
      <c r="G16" s="53">
        <f t="shared" si="3"/>
        <v>4401.094736842106</v>
      </c>
      <c r="H16" s="51">
        <f t="shared" si="4"/>
        <v>146703.15789473683</v>
      </c>
      <c r="I16" s="24">
        <v>12</v>
      </c>
    </row>
    <row r="17" spans="1:9" ht="15.75">
      <c r="A17" s="24">
        <v>13</v>
      </c>
      <c r="B17" s="36">
        <f>'Tabla 2017'!D23</f>
        <v>297708</v>
      </c>
      <c r="C17" s="36">
        <f>'Tabla 2017'!E23</f>
        <v>175570</v>
      </c>
      <c r="D17" s="51">
        <f t="shared" si="0"/>
        <v>473278</v>
      </c>
      <c r="E17" s="52">
        <f t="shared" si="1"/>
        <v>2490.936842105263</v>
      </c>
      <c r="F17" s="53">
        <f t="shared" si="2"/>
        <v>3113.671052631579</v>
      </c>
      <c r="G17" s="53">
        <f t="shared" si="3"/>
        <v>3736.4052631578948</v>
      </c>
      <c r="H17" s="51">
        <f t="shared" si="4"/>
        <v>124546.84210526317</v>
      </c>
      <c r="I17" s="24">
        <v>13</v>
      </c>
    </row>
    <row r="18" spans="1:9" ht="15.75">
      <c r="A18" s="2">
        <v>14</v>
      </c>
      <c r="B18" s="36">
        <f>'Tabla 2017'!D25</f>
        <v>275610</v>
      </c>
      <c r="C18" s="36">
        <f>'Tabla 2017'!E25</f>
        <v>132622</v>
      </c>
      <c r="D18" s="51">
        <f aca="true" t="shared" si="5" ref="D18:D23">SUM(B18:C18)</f>
        <v>408232</v>
      </c>
      <c r="E18" s="52">
        <f aca="true" t="shared" si="6" ref="E18:E23">D18/190</f>
        <v>2148.5894736842106</v>
      </c>
      <c r="F18" s="53">
        <f t="shared" si="2"/>
        <v>2685.7368421052633</v>
      </c>
      <c r="G18" s="53">
        <f aca="true" t="shared" si="7" ref="G18:G23">E18*1.5</f>
        <v>3222.8842105263157</v>
      </c>
      <c r="H18" s="51">
        <f t="shared" si="4"/>
        <v>107429.47368421053</v>
      </c>
      <c r="I18" s="2">
        <v>14</v>
      </c>
    </row>
    <row r="19" spans="1:9" ht="15.75">
      <c r="A19" s="24">
        <v>15</v>
      </c>
      <c r="B19" s="36">
        <f>'Tabla 2017'!D27</f>
        <v>255213</v>
      </c>
      <c r="C19" s="36">
        <f>'Tabla 2017'!E27</f>
        <v>106524</v>
      </c>
      <c r="D19" s="51">
        <f t="shared" si="5"/>
        <v>361737</v>
      </c>
      <c r="E19" s="52">
        <f t="shared" si="6"/>
        <v>1903.878947368421</v>
      </c>
      <c r="F19" s="53">
        <f t="shared" si="2"/>
        <v>2379.8486842105262</v>
      </c>
      <c r="G19" s="53">
        <f t="shared" si="7"/>
        <v>2855.8184210526315</v>
      </c>
      <c r="H19" s="51">
        <f t="shared" si="4"/>
        <v>95193.94736842105</v>
      </c>
      <c r="I19" s="24">
        <v>15</v>
      </c>
    </row>
    <row r="20" spans="1:9" ht="15.75">
      <c r="A20" s="24">
        <v>16</v>
      </c>
      <c r="B20" s="36">
        <f>'Tabla 2017'!D29</f>
        <v>236263</v>
      </c>
      <c r="C20" s="36">
        <f>'Tabla 2017'!E29</f>
        <v>104619</v>
      </c>
      <c r="D20" s="51">
        <f t="shared" si="5"/>
        <v>340882</v>
      </c>
      <c r="E20" s="52">
        <f t="shared" si="6"/>
        <v>1794.1157894736841</v>
      </c>
      <c r="F20" s="53">
        <f t="shared" si="2"/>
        <v>2242.644736842105</v>
      </c>
      <c r="G20" s="53">
        <f t="shared" si="7"/>
        <v>2691.173684210526</v>
      </c>
      <c r="H20" s="51">
        <f t="shared" si="4"/>
        <v>89705.7894736842</v>
      </c>
      <c r="I20" s="24">
        <v>16</v>
      </c>
    </row>
    <row r="21" spans="1:9" ht="15.75">
      <c r="A21" s="2">
        <v>17</v>
      </c>
      <c r="B21" s="36">
        <f>'Tabla 2017'!D31</f>
        <v>218770</v>
      </c>
      <c r="C21" s="36">
        <f>'Tabla 2017'!E31</f>
        <v>80888</v>
      </c>
      <c r="D21" s="51">
        <f t="shared" si="5"/>
        <v>299658</v>
      </c>
      <c r="E21" s="52">
        <f t="shared" si="6"/>
        <v>1577.1473684210525</v>
      </c>
      <c r="F21" s="53">
        <f t="shared" si="2"/>
        <v>1971.4342105263156</v>
      </c>
      <c r="G21" s="53">
        <f t="shared" si="7"/>
        <v>2365.721052631579</v>
      </c>
      <c r="H21" s="51">
        <f t="shared" si="4"/>
        <v>78857.36842105263</v>
      </c>
      <c r="I21" s="2">
        <v>17</v>
      </c>
    </row>
    <row r="22" spans="1:9" ht="15.75">
      <c r="A22" s="24">
        <v>18</v>
      </c>
      <c r="B22" s="36">
        <f>'Tabla 2017'!D33</f>
        <v>202570</v>
      </c>
      <c r="C22" s="36">
        <f>'Tabla 2017'!E33</f>
        <v>78335</v>
      </c>
      <c r="D22" s="51">
        <f t="shared" si="5"/>
        <v>280905</v>
      </c>
      <c r="E22" s="52">
        <f t="shared" si="6"/>
        <v>1478.4473684210527</v>
      </c>
      <c r="F22" s="53">
        <f t="shared" si="2"/>
        <v>1848.0592105263158</v>
      </c>
      <c r="G22" s="53">
        <f t="shared" si="7"/>
        <v>2217.671052631579</v>
      </c>
      <c r="H22" s="51">
        <f t="shared" si="4"/>
        <v>73922.36842105264</v>
      </c>
      <c r="I22" s="24">
        <v>18</v>
      </c>
    </row>
    <row r="23" spans="1:9" ht="15.75">
      <c r="A23" s="24">
        <v>19</v>
      </c>
      <c r="B23" s="36">
        <f>'Tabla 2017'!D35</f>
        <v>189322</v>
      </c>
      <c r="C23" s="36">
        <f>'Tabla 2017'!E35</f>
        <v>85677</v>
      </c>
      <c r="D23" s="51">
        <f t="shared" si="5"/>
        <v>274999</v>
      </c>
      <c r="E23" s="52">
        <f t="shared" si="6"/>
        <v>1447.3631578947368</v>
      </c>
      <c r="F23" s="53">
        <f t="shared" si="2"/>
        <v>1809.203947368421</v>
      </c>
      <c r="G23" s="53">
        <f t="shared" si="7"/>
        <v>2171.044736842105</v>
      </c>
      <c r="H23" s="51">
        <f t="shared" si="4"/>
        <v>72368.15789473684</v>
      </c>
      <c r="I23" s="24">
        <v>19</v>
      </c>
    </row>
  </sheetData>
  <sheetProtection/>
  <mergeCells count="3">
    <mergeCell ref="A1:D1"/>
    <mergeCell ref="A3:H3"/>
    <mergeCell ref="A4:H4"/>
  </mergeCells>
  <printOptions horizontalCentered="1"/>
  <pageMargins left="0.7480314960629921" right="0.7480314960629921" top="0.984251968503937" bottom="0.984251968503937" header="0" footer="0"/>
  <pageSetup horizontalDpi="600" verticalDpi="600" orientation="landscape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27"/>
  <sheetViews>
    <sheetView zoomScalePageLayoutView="0" workbookViewId="0" topLeftCell="A1">
      <selection activeCell="J17" sqref="J17"/>
    </sheetView>
  </sheetViews>
  <sheetFormatPr defaultColWidth="11.421875" defaultRowHeight="12.75"/>
  <cols>
    <col min="1" max="1" width="8.28125" style="39" customWidth="1"/>
    <col min="2" max="2" width="8.140625" style="39" customWidth="1"/>
    <col min="3" max="8" width="11.421875" style="39" customWidth="1"/>
    <col min="9" max="9" width="10.00390625" style="39" customWidth="1"/>
    <col min="10" max="10" width="11.421875" style="39" customWidth="1"/>
    <col min="11" max="11" width="4.140625" style="39" customWidth="1"/>
    <col min="12" max="253" width="11.421875" style="39" customWidth="1"/>
    <col min="254" max="254" width="8.28125" style="39" customWidth="1"/>
    <col min="255" max="255" width="8.140625" style="39" customWidth="1"/>
    <col min="256" max="16384" width="11.421875" style="39" customWidth="1"/>
  </cols>
  <sheetData>
    <row r="1" spans="1:9" ht="30.75" customHeight="1">
      <c r="A1" s="101" t="s">
        <v>49</v>
      </c>
      <c r="B1" s="101"/>
      <c r="C1" s="101"/>
      <c r="D1" s="101"/>
      <c r="E1" s="54"/>
      <c r="F1" s="54"/>
      <c r="G1" s="54"/>
      <c r="H1" s="54"/>
      <c r="I1" s="55"/>
    </row>
    <row r="2" spans="1:9" ht="30.75" customHeight="1">
      <c r="A2" s="56"/>
      <c r="B2" s="56"/>
      <c r="C2" s="56"/>
      <c r="D2" s="56"/>
      <c r="E2" s="54"/>
      <c r="F2" s="54"/>
      <c r="G2" s="54"/>
      <c r="H2" s="54"/>
      <c r="I2" s="55"/>
    </row>
    <row r="3" spans="1:9" ht="15.75">
      <c r="A3" s="102" t="s">
        <v>74</v>
      </c>
      <c r="B3" s="102"/>
      <c r="C3" s="102"/>
      <c r="D3" s="102"/>
      <c r="E3" s="102"/>
      <c r="F3" s="102"/>
      <c r="G3" s="102"/>
      <c r="H3" s="102"/>
      <c r="I3" s="102"/>
    </row>
    <row r="4" spans="1:9" ht="15.75">
      <c r="A4" s="102" t="s">
        <v>62</v>
      </c>
      <c r="B4" s="102"/>
      <c r="C4" s="102"/>
      <c r="D4" s="102"/>
      <c r="E4" s="102"/>
      <c r="F4" s="102"/>
      <c r="G4" s="102"/>
      <c r="H4" s="102"/>
      <c r="I4" s="102"/>
    </row>
    <row r="5" spans="1:9" ht="16.5" thickBot="1">
      <c r="A5" s="57"/>
      <c r="B5" s="55"/>
      <c r="C5" s="57"/>
      <c r="D5" s="54"/>
      <c r="E5" s="54"/>
      <c r="F5" s="54"/>
      <c r="G5" s="54"/>
      <c r="H5" s="54"/>
      <c r="I5" s="55"/>
    </row>
    <row r="6" spans="1:9" ht="15.75" thickBot="1">
      <c r="A6" s="58" t="s">
        <v>20</v>
      </c>
      <c r="B6" s="58" t="s">
        <v>63</v>
      </c>
      <c r="C6" s="58" t="s">
        <v>20</v>
      </c>
      <c r="D6" s="59" t="s">
        <v>50</v>
      </c>
      <c r="E6" s="60">
        <v>1</v>
      </c>
      <c r="F6" s="60">
        <v>0.4</v>
      </c>
      <c r="G6" s="60">
        <v>0.3</v>
      </c>
      <c r="H6" s="60">
        <v>0.2</v>
      </c>
      <c r="I6" s="58" t="s">
        <v>20</v>
      </c>
    </row>
    <row r="7" spans="1:18" ht="16.5" thickBot="1" thickTop="1">
      <c r="A7" s="61"/>
      <c r="B7" s="61"/>
      <c r="C7" s="61" t="s">
        <v>64</v>
      </c>
      <c r="D7" s="62" t="s">
        <v>56</v>
      </c>
      <c r="E7" s="63"/>
      <c r="F7" s="63"/>
      <c r="G7" s="63"/>
      <c r="H7" s="63"/>
      <c r="I7" s="61"/>
      <c r="L7" s="103" t="s">
        <v>66</v>
      </c>
      <c r="M7" s="104"/>
      <c r="N7" s="104"/>
      <c r="O7" s="104"/>
      <c r="P7" s="104"/>
      <c r="Q7" s="104"/>
      <c r="R7" s="105"/>
    </row>
    <row r="8" spans="1:18" ht="15.75">
      <c r="A8" s="64">
        <v>1</v>
      </c>
      <c r="B8" s="65">
        <v>0.12</v>
      </c>
      <c r="C8" s="64" t="s">
        <v>65</v>
      </c>
      <c r="D8" s="79">
        <v>639198</v>
      </c>
      <c r="E8" s="66">
        <v>76704</v>
      </c>
      <c r="F8" s="66">
        <v>30681</v>
      </c>
      <c r="G8" s="79">
        <v>23011</v>
      </c>
      <c r="H8" s="80">
        <v>15341</v>
      </c>
      <c r="I8" s="64">
        <v>1</v>
      </c>
      <c r="L8" s="106" t="s">
        <v>67</v>
      </c>
      <c r="M8" s="107"/>
      <c r="N8" s="107"/>
      <c r="O8" s="107"/>
      <c r="P8" s="107"/>
      <c r="Q8" s="107"/>
      <c r="R8" s="108"/>
    </row>
    <row r="9" spans="1:18" ht="15.75">
      <c r="A9" s="50">
        <v>2</v>
      </c>
      <c r="B9" s="67">
        <v>0.12</v>
      </c>
      <c r="C9" s="50" t="s">
        <v>65</v>
      </c>
      <c r="D9" s="79">
        <v>639197</v>
      </c>
      <c r="E9" s="68">
        <v>76704</v>
      </c>
      <c r="F9" s="68">
        <v>30681</v>
      </c>
      <c r="G9" s="68">
        <v>23011</v>
      </c>
      <c r="H9" s="68">
        <v>15341</v>
      </c>
      <c r="I9" s="50">
        <v>2</v>
      </c>
      <c r="L9" s="73" t="s">
        <v>68</v>
      </c>
      <c r="M9" s="74"/>
      <c r="N9" s="75" t="s">
        <v>69</v>
      </c>
      <c r="O9" s="75">
        <v>0.4</v>
      </c>
      <c r="P9" s="75">
        <v>0.3</v>
      </c>
      <c r="Q9" s="75">
        <v>0.2</v>
      </c>
      <c r="R9" s="76"/>
    </row>
    <row r="10" spans="1:18" ht="15.75">
      <c r="A10" s="50">
        <v>3</v>
      </c>
      <c r="B10" s="67">
        <v>0.12</v>
      </c>
      <c r="C10" s="50" t="s">
        <v>65</v>
      </c>
      <c r="D10" s="79">
        <v>639197</v>
      </c>
      <c r="E10" s="68">
        <v>76704</v>
      </c>
      <c r="F10" s="68">
        <v>30681</v>
      </c>
      <c r="G10" s="68">
        <v>23011</v>
      </c>
      <c r="H10" s="68">
        <v>15341</v>
      </c>
      <c r="I10" s="50">
        <v>3</v>
      </c>
      <c r="L10" s="73" t="s">
        <v>70</v>
      </c>
      <c r="M10" s="74"/>
      <c r="N10" s="77">
        <v>76703.64</v>
      </c>
      <c r="O10" s="77">
        <v>30681.456000000002</v>
      </c>
      <c r="P10" s="77">
        <v>23011.092</v>
      </c>
      <c r="Q10" s="77">
        <v>15340.728000000001</v>
      </c>
      <c r="R10" s="76"/>
    </row>
    <row r="11" spans="1:18" ht="15.75">
      <c r="A11" s="50">
        <v>4</v>
      </c>
      <c r="B11" s="67">
        <v>0.12</v>
      </c>
      <c r="C11" s="50" t="s">
        <v>65</v>
      </c>
      <c r="D11" s="79">
        <v>639197</v>
      </c>
      <c r="E11" s="68">
        <v>76704</v>
      </c>
      <c r="F11" s="68">
        <v>30681</v>
      </c>
      <c r="G11" s="68">
        <v>23011</v>
      </c>
      <c r="H11" s="68">
        <v>15341</v>
      </c>
      <c r="I11" s="50">
        <v>4</v>
      </c>
      <c r="L11" s="73" t="s">
        <v>71</v>
      </c>
      <c r="M11" s="78"/>
      <c r="N11" s="77">
        <v>54336.700000000004</v>
      </c>
      <c r="O11" s="77">
        <v>21734.680000000004</v>
      </c>
      <c r="P11" s="77">
        <v>16301.01</v>
      </c>
      <c r="Q11" s="77">
        <v>10867.340000000002</v>
      </c>
      <c r="R11" s="76"/>
    </row>
    <row r="12" spans="1:18" ht="15.75">
      <c r="A12" s="50">
        <v>5</v>
      </c>
      <c r="B12" s="67">
        <v>0.12</v>
      </c>
      <c r="C12" s="50" t="s">
        <v>65</v>
      </c>
      <c r="D12" s="79">
        <v>639197</v>
      </c>
      <c r="E12" s="68">
        <v>76704</v>
      </c>
      <c r="F12" s="68">
        <v>30681</v>
      </c>
      <c r="G12" s="68">
        <v>23011</v>
      </c>
      <c r="H12" s="68">
        <v>15341</v>
      </c>
      <c r="I12" s="50">
        <v>5</v>
      </c>
      <c r="L12" s="73" t="s">
        <v>72</v>
      </c>
      <c r="M12" s="78"/>
      <c r="N12" s="77">
        <v>44097.76</v>
      </c>
      <c r="O12" s="77">
        <v>17639.104000000003</v>
      </c>
      <c r="P12" s="77">
        <v>13229.328</v>
      </c>
      <c r="Q12" s="77">
        <v>8819.552000000001</v>
      </c>
      <c r="R12" s="76"/>
    </row>
    <row r="13" spans="1:18" ht="16.5" thickBot="1">
      <c r="A13" s="50">
        <v>6</v>
      </c>
      <c r="B13" s="67">
        <v>0.1</v>
      </c>
      <c r="C13" s="50">
        <v>5</v>
      </c>
      <c r="D13" s="68">
        <v>543367</v>
      </c>
      <c r="E13" s="68">
        <v>54337</v>
      </c>
      <c r="F13" s="68">
        <v>21735</v>
      </c>
      <c r="G13" s="68">
        <v>16301</v>
      </c>
      <c r="H13" s="68">
        <v>10867</v>
      </c>
      <c r="I13" s="50">
        <v>6</v>
      </c>
      <c r="L13" s="98" t="s">
        <v>73</v>
      </c>
      <c r="M13" s="99"/>
      <c r="N13" s="99"/>
      <c r="O13" s="99"/>
      <c r="P13" s="99"/>
      <c r="Q13" s="99"/>
      <c r="R13" s="100"/>
    </row>
    <row r="14" spans="1:9" ht="16.5" thickTop="1">
      <c r="A14" s="50">
        <v>7</v>
      </c>
      <c r="B14" s="67">
        <v>0.1</v>
      </c>
      <c r="C14" s="50">
        <v>5</v>
      </c>
      <c r="D14" s="68">
        <v>543367</v>
      </c>
      <c r="E14" s="68">
        <v>54337</v>
      </c>
      <c r="F14" s="68">
        <v>21735</v>
      </c>
      <c r="G14" s="68">
        <v>16301</v>
      </c>
      <c r="H14" s="68">
        <v>10867</v>
      </c>
      <c r="I14" s="50">
        <v>7</v>
      </c>
    </row>
    <row r="15" spans="1:9" ht="15.75">
      <c r="A15" s="50">
        <v>8</v>
      </c>
      <c r="B15" s="67">
        <v>0.1</v>
      </c>
      <c r="C15" s="50">
        <v>5</v>
      </c>
      <c r="D15" s="68">
        <v>543367</v>
      </c>
      <c r="E15" s="68">
        <v>54337</v>
      </c>
      <c r="F15" s="68">
        <v>21735</v>
      </c>
      <c r="G15" s="68">
        <v>16301</v>
      </c>
      <c r="H15" s="68">
        <v>10867</v>
      </c>
      <c r="I15" s="50">
        <v>8</v>
      </c>
    </row>
    <row r="16" spans="1:9" ht="15.75">
      <c r="A16" s="50">
        <v>9</v>
      </c>
      <c r="B16" s="67">
        <v>0.1</v>
      </c>
      <c r="C16" s="50">
        <v>5</v>
      </c>
      <c r="D16" s="68">
        <v>543367</v>
      </c>
      <c r="E16" s="68">
        <v>54337</v>
      </c>
      <c r="F16" s="68">
        <v>21735</v>
      </c>
      <c r="G16" s="68">
        <v>16301</v>
      </c>
      <c r="H16" s="68">
        <v>10867</v>
      </c>
      <c r="I16" s="50">
        <v>9</v>
      </c>
    </row>
    <row r="17" spans="1:9" ht="15.75">
      <c r="A17" s="50">
        <v>10</v>
      </c>
      <c r="B17" s="67">
        <v>0.1</v>
      </c>
      <c r="C17" s="50">
        <v>5</v>
      </c>
      <c r="D17" s="68">
        <v>543367</v>
      </c>
      <c r="E17" s="68">
        <v>54337</v>
      </c>
      <c r="F17" s="68">
        <v>21735</v>
      </c>
      <c r="G17" s="68">
        <v>16301</v>
      </c>
      <c r="H17" s="68">
        <v>10867</v>
      </c>
      <c r="I17" s="50">
        <v>10</v>
      </c>
    </row>
    <row r="18" spans="1:9" ht="15.75">
      <c r="A18" s="50">
        <v>11</v>
      </c>
      <c r="B18" s="67">
        <v>0.1</v>
      </c>
      <c r="C18" s="50">
        <v>5</v>
      </c>
      <c r="D18" s="68">
        <v>543367</v>
      </c>
      <c r="E18" s="68">
        <v>54337</v>
      </c>
      <c r="F18" s="68">
        <v>21735</v>
      </c>
      <c r="G18" s="68">
        <v>16301</v>
      </c>
      <c r="H18" s="68">
        <v>10867</v>
      </c>
      <c r="I18" s="50">
        <v>11</v>
      </c>
    </row>
    <row r="19" spans="1:9" ht="15.75">
      <c r="A19" s="50">
        <v>12</v>
      </c>
      <c r="B19" s="67">
        <v>0.16</v>
      </c>
      <c r="C19" s="50">
        <v>14</v>
      </c>
      <c r="D19" s="68">
        <v>275611</v>
      </c>
      <c r="E19" s="68">
        <v>44098</v>
      </c>
      <c r="F19" s="68">
        <v>17639</v>
      </c>
      <c r="G19" s="68">
        <v>13229</v>
      </c>
      <c r="H19" s="68">
        <v>8820</v>
      </c>
      <c r="I19" s="50">
        <v>12</v>
      </c>
    </row>
    <row r="20" spans="1:9" ht="15.75">
      <c r="A20" s="50">
        <v>13</v>
      </c>
      <c r="B20" s="67">
        <v>0.16</v>
      </c>
      <c r="C20" s="50">
        <v>14</v>
      </c>
      <c r="D20" s="68">
        <v>275611</v>
      </c>
      <c r="E20" s="68">
        <v>44098</v>
      </c>
      <c r="F20" s="68">
        <v>17639</v>
      </c>
      <c r="G20" s="68">
        <v>13229</v>
      </c>
      <c r="H20" s="68">
        <v>8820</v>
      </c>
      <c r="I20" s="50">
        <v>13</v>
      </c>
    </row>
    <row r="21" spans="1:9" ht="15.75">
      <c r="A21" s="50">
        <v>14</v>
      </c>
      <c r="B21" s="67">
        <v>0.16</v>
      </c>
      <c r="C21" s="50">
        <v>14</v>
      </c>
      <c r="D21" s="68">
        <v>275611</v>
      </c>
      <c r="E21" s="68">
        <v>44098</v>
      </c>
      <c r="F21" s="68">
        <v>17639</v>
      </c>
      <c r="G21" s="68">
        <v>13229</v>
      </c>
      <c r="H21" s="68">
        <v>8820</v>
      </c>
      <c r="I21" s="50">
        <v>14</v>
      </c>
    </row>
    <row r="22" spans="1:9" ht="15.75">
      <c r="A22" s="50">
        <v>15</v>
      </c>
      <c r="B22" s="67">
        <v>0.16</v>
      </c>
      <c r="C22" s="50">
        <v>14</v>
      </c>
      <c r="D22" s="68">
        <v>275611</v>
      </c>
      <c r="E22" s="68">
        <v>44098</v>
      </c>
      <c r="F22" s="68">
        <v>17639</v>
      </c>
      <c r="G22" s="68">
        <v>13229</v>
      </c>
      <c r="H22" s="68">
        <v>8820</v>
      </c>
      <c r="I22" s="50">
        <v>15</v>
      </c>
    </row>
    <row r="23" spans="1:9" ht="15.75">
      <c r="A23" s="50">
        <v>16</v>
      </c>
      <c r="B23" s="67">
        <v>0.16</v>
      </c>
      <c r="C23" s="50">
        <v>14</v>
      </c>
      <c r="D23" s="68">
        <v>275611</v>
      </c>
      <c r="E23" s="68">
        <v>44098</v>
      </c>
      <c r="F23" s="68">
        <v>17639</v>
      </c>
      <c r="G23" s="68">
        <v>13229</v>
      </c>
      <c r="H23" s="68">
        <v>8820</v>
      </c>
      <c r="I23" s="50">
        <v>16</v>
      </c>
    </row>
    <row r="24" spans="1:9" ht="15.75">
      <c r="A24" s="50">
        <v>17</v>
      </c>
      <c r="B24" s="67">
        <v>0.16</v>
      </c>
      <c r="C24" s="50">
        <v>14</v>
      </c>
      <c r="D24" s="68">
        <v>275611</v>
      </c>
      <c r="E24" s="68">
        <v>44098</v>
      </c>
      <c r="F24" s="68">
        <v>17639</v>
      </c>
      <c r="G24" s="68">
        <v>13229</v>
      </c>
      <c r="H24" s="68">
        <v>8820</v>
      </c>
      <c r="I24" s="50">
        <v>17</v>
      </c>
    </row>
    <row r="25" spans="1:9" ht="15.75">
      <c r="A25" s="50">
        <v>18</v>
      </c>
      <c r="B25" s="67">
        <v>0.16</v>
      </c>
      <c r="C25" s="50">
        <v>14</v>
      </c>
      <c r="D25" s="68">
        <v>275611</v>
      </c>
      <c r="E25" s="68">
        <v>44098</v>
      </c>
      <c r="F25" s="68">
        <v>17639</v>
      </c>
      <c r="G25" s="68">
        <v>13229</v>
      </c>
      <c r="H25" s="68">
        <v>8820</v>
      </c>
      <c r="I25" s="50">
        <v>18</v>
      </c>
    </row>
    <row r="26" spans="1:9" ht="15.75">
      <c r="A26" s="50">
        <v>19</v>
      </c>
      <c r="B26" s="67">
        <v>0.16</v>
      </c>
      <c r="C26" s="50">
        <v>14</v>
      </c>
      <c r="D26" s="68">
        <v>275611</v>
      </c>
      <c r="E26" s="68">
        <v>44098</v>
      </c>
      <c r="F26" s="68">
        <v>17639</v>
      </c>
      <c r="G26" s="68">
        <v>13229</v>
      </c>
      <c r="H26" s="68">
        <v>8820</v>
      </c>
      <c r="I26" s="50">
        <v>19</v>
      </c>
    </row>
    <row r="27" spans="1:9" ht="16.5">
      <c r="A27" s="69"/>
      <c r="B27" s="70"/>
      <c r="C27" s="69"/>
      <c r="D27" s="71"/>
      <c r="E27" s="72"/>
      <c r="F27" s="72"/>
      <c r="G27" s="72"/>
      <c r="H27" s="72"/>
      <c r="I27" s="69"/>
    </row>
  </sheetData>
  <sheetProtection/>
  <mergeCells count="6">
    <mergeCell ref="L13:R13"/>
    <mergeCell ref="A1:D1"/>
    <mergeCell ref="A3:I3"/>
    <mergeCell ref="A4:I4"/>
    <mergeCell ref="L7:R7"/>
    <mergeCell ref="L8:R8"/>
  </mergeCells>
  <printOptions/>
  <pageMargins left="0.75" right="0.75" top="1" bottom="1" header="0" footer="0"/>
  <pageSetup fitToHeight="0" fitToWidth="1" horizontalDpi="600" verticalDpi="600" orientation="portrait" scale="95" r:id="rId1"/>
  <headerFooter alignWithMargins="0">
    <oddFooter>&amp;LLRE/VCR
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PageLayoutView="0" workbookViewId="0" topLeftCell="A2">
      <selection activeCell="G8" sqref="G8:G36"/>
    </sheetView>
  </sheetViews>
  <sheetFormatPr defaultColWidth="10.8515625" defaultRowHeight="12.75"/>
  <cols>
    <col min="1" max="1" width="11.421875" style="0" customWidth="1"/>
    <col min="2" max="2" width="10.8515625" style="0" customWidth="1"/>
    <col min="3" max="3" width="13.7109375" style="0" customWidth="1"/>
    <col min="4" max="4" width="12.140625" style="0" customWidth="1"/>
    <col min="5" max="5" width="10.7109375" style="0" customWidth="1"/>
    <col min="6" max="6" width="9.57421875" style="0" customWidth="1"/>
    <col min="7" max="7" width="10.8515625" style="0" customWidth="1"/>
    <col min="8" max="8" width="9.140625" style="0" customWidth="1"/>
    <col min="9" max="9" width="10.8515625" style="0" customWidth="1"/>
    <col min="10" max="11" width="11.00390625" style="0" customWidth="1"/>
    <col min="12" max="12" width="14.7109375" style="0" customWidth="1"/>
    <col min="13" max="13" width="6.7109375" style="0" customWidth="1"/>
    <col min="14" max="17" width="12.140625" style="0" customWidth="1"/>
    <col min="18" max="18" width="11.00390625" style="0" customWidth="1"/>
    <col min="19" max="254" width="11.421875" style="0" customWidth="1"/>
    <col min="255" max="255" width="5.28125" style="0" customWidth="1"/>
  </cols>
  <sheetData>
    <row r="1" spans="3:18" ht="49.5" customHeight="1">
      <c r="C1" s="4"/>
      <c r="D1" s="19"/>
      <c r="F1" s="4"/>
      <c r="G1" s="19"/>
      <c r="I1" s="4"/>
      <c r="J1" s="19"/>
      <c r="K1" s="19"/>
      <c r="N1" s="19"/>
      <c r="P1" s="4"/>
      <c r="Q1" s="4"/>
      <c r="R1" s="19"/>
    </row>
    <row r="2" spans="1:18" ht="25.5" customHeight="1">
      <c r="A2">
        <v>1</v>
      </c>
      <c r="B2" s="27">
        <v>2</v>
      </c>
      <c r="C2" s="27">
        <v>3</v>
      </c>
      <c r="D2">
        <v>4</v>
      </c>
      <c r="E2" s="27">
        <v>5</v>
      </c>
      <c r="F2" s="27">
        <v>6</v>
      </c>
      <c r="G2">
        <v>7</v>
      </c>
      <c r="H2" s="27">
        <v>8</v>
      </c>
      <c r="I2" s="27">
        <v>9</v>
      </c>
      <c r="J2">
        <v>10</v>
      </c>
      <c r="K2" s="27">
        <v>11</v>
      </c>
      <c r="L2" s="27">
        <v>12</v>
      </c>
      <c r="M2">
        <v>13</v>
      </c>
      <c r="N2" s="27">
        <v>14</v>
      </c>
      <c r="O2" s="27">
        <v>15</v>
      </c>
      <c r="P2">
        <v>16</v>
      </c>
      <c r="Q2" s="27">
        <v>17</v>
      </c>
      <c r="R2" s="27">
        <v>18</v>
      </c>
    </row>
    <row r="3" spans="1:22" ht="41.25" customHeight="1">
      <c r="A3" s="86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38"/>
      <c r="N3" s="38"/>
      <c r="O3" s="38"/>
      <c r="P3" s="38"/>
      <c r="Q3" s="38"/>
      <c r="R3" s="38"/>
      <c r="S3" s="17"/>
      <c r="T3" s="17"/>
      <c r="U3" s="17"/>
      <c r="V3" s="17"/>
    </row>
    <row r="4" spans="2:18" ht="17.25" customHeight="1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18" ht="41.25" customHeight="1">
      <c r="A5" s="28" t="s">
        <v>20</v>
      </c>
      <c r="B5" s="29" t="s">
        <v>8</v>
      </c>
      <c r="C5" s="29" t="s">
        <v>7</v>
      </c>
      <c r="D5" s="29" t="s">
        <v>19</v>
      </c>
      <c r="E5" s="29" t="s">
        <v>0</v>
      </c>
      <c r="F5" s="29" t="s">
        <v>1</v>
      </c>
      <c r="G5" s="29" t="s">
        <v>3</v>
      </c>
      <c r="H5" s="29" t="s">
        <v>4</v>
      </c>
      <c r="I5" s="29" t="s">
        <v>5</v>
      </c>
      <c r="J5" s="30" t="s">
        <v>6</v>
      </c>
      <c r="K5" s="30" t="s">
        <v>32</v>
      </c>
      <c r="L5" s="90" t="s">
        <v>26</v>
      </c>
      <c r="M5" s="93" t="s">
        <v>20</v>
      </c>
      <c r="N5" s="31" t="s">
        <v>2</v>
      </c>
      <c r="O5" s="90" t="s">
        <v>25</v>
      </c>
      <c r="P5" s="90" t="s">
        <v>23</v>
      </c>
      <c r="Q5" s="90" t="s">
        <v>24</v>
      </c>
      <c r="R5" s="32" t="s">
        <v>27</v>
      </c>
    </row>
    <row r="6" spans="1:18" ht="16.5" customHeight="1">
      <c r="A6" s="26"/>
      <c r="B6" s="5"/>
      <c r="C6" s="5"/>
      <c r="D6" s="5"/>
      <c r="E6" s="5"/>
      <c r="F6" s="5"/>
      <c r="G6" s="5"/>
      <c r="H6" s="5"/>
      <c r="I6" s="5"/>
      <c r="J6" s="6"/>
      <c r="K6" s="6"/>
      <c r="L6" s="91"/>
      <c r="M6" s="94"/>
      <c r="N6" s="7"/>
      <c r="O6" s="91"/>
      <c r="P6" s="91"/>
      <c r="Q6" s="91"/>
      <c r="R6" s="25"/>
    </row>
    <row r="7" spans="1:18" ht="10.5" customHeight="1">
      <c r="A7" s="8"/>
      <c r="B7" s="9"/>
      <c r="C7" s="9"/>
      <c r="D7" s="9"/>
      <c r="E7" s="9"/>
      <c r="F7" s="9"/>
      <c r="G7" s="9"/>
      <c r="H7" s="9"/>
      <c r="I7" s="9"/>
      <c r="J7" s="10"/>
      <c r="K7" s="10"/>
      <c r="L7" s="92"/>
      <c r="M7" s="95"/>
      <c r="N7" s="11"/>
      <c r="O7" s="12">
        <v>0.15</v>
      </c>
      <c r="P7" s="12">
        <v>0.076</v>
      </c>
      <c r="Q7" s="12">
        <v>0.08</v>
      </c>
      <c r="R7" s="12">
        <f>SUM(O7:Q7)</f>
        <v>0.306</v>
      </c>
    </row>
    <row r="8" spans="1:19" ht="16.5" customHeight="1">
      <c r="A8" s="2">
        <v>2</v>
      </c>
      <c r="B8" s="13">
        <v>560275</v>
      </c>
      <c r="C8" s="13">
        <v>2109315</v>
      </c>
      <c r="D8" s="13">
        <v>2669589</v>
      </c>
      <c r="E8" s="13">
        <v>0</v>
      </c>
      <c r="F8" s="13">
        <v>0</v>
      </c>
      <c r="G8" s="13">
        <f aca="true" t="shared" si="0" ref="G8:G24">ROUND(B8*21.5%,0)</f>
        <v>120459</v>
      </c>
      <c r="H8" s="13">
        <v>92096</v>
      </c>
      <c r="I8" s="13">
        <v>202506</v>
      </c>
      <c r="J8" s="13">
        <v>18351</v>
      </c>
      <c r="K8" s="36">
        <v>0</v>
      </c>
      <c r="L8" s="14">
        <f aca="true" t="shared" si="1" ref="L8:L36">SUM(B8:K8)</f>
        <v>5772591</v>
      </c>
      <c r="M8" s="2">
        <v>2</v>
      </c>
      <c r="N8" s="15">
        <f>$B8+$C8+$F8+$J8</f>
        <v>2687941</v>
      </c>
      <c r="O8" s="14">
        <f>ROUND(N8*$O$7,0)</f>
        <v>403191</v>
      </c>
      <c r="P8" s="14">
        <f aca="true" t="shared" si="2" ref="P8:P22">ROUND(N8*$P$7,0)</f>
        <v>204284</v>
      </c>
      <c r="Q8" s="14">
        <f aca="true" t="shared" si="3" ref="Q8:Q22">ROUND(N8*$Q$7,0)</f>
        <v>215035</v>
      </c>
      <c r="R8" s="23">
        <f>SUM(O8:Q8)</f>
        <v>822510</v>
      </c>
      <c r="S8" s="1"/>
    </row>
    <row r="9" spans="1:19" ht="16.5" customHeight="1">
      <c r="A9" s="24" t="s">
        <v>21</v>
      </c>
      <c r="B9" s="13">
        <v>591559</v>
      </c>
      <c r="C9" s="13">
        <v>1739343</v>
      </c>
      <c r="D9" s="13">
        <v>0</v>
      </c>
      <c r="E9" s="13">
        <f>ROUND(((B9+C9)*20%+(B9+C9)*30%),0)</f>
        <v>1165451</v>
      </c>
      <c r="F9" s="13">
        <v>25172</v>
      </c>
      <c r="G9" s="13">
        <f t="shared" si="0"/>
        <v>127185</v>
      </c>
      <c r="H9" s="13">
        <v>92466</v>
      </c>
      <c r="I9" s="13">
        <v>203254</v>
      </c>
      <c r="J9" s="13">
        <v>18351</v>
      </c>
      <c r="K9" s="36">
        <v>0</v>
      </c>
      <c r="L9" s="14">
        <f t="shared" si="1"/>
        <v>3962781</v>
      </c>
      <c r="M9" s="24" t="s">
        <v>21</v>
      </c>
      <c r="N9" s="15">
        <f aca="true" t="shared" si="4" ref="N9:N36">$B9+$C9+$F9+$J9</f>
        <v>2374425</v>
      </c>
      <c r="O9" s="14">
        <f aca="true" t="shared" si="5" ref="O9:O22">ROUND(N9*$O$7,0)</f>
        <v>356164</v>
      </c>
      <c r="P9" s="14">
        <f t="shared" si="2"/>
        <v>180456</v>
      </c>
      <c r="Q9" s="14">
        <f t="shared" si="3"/>
        <v>189954</v>
      </c>
      <c r="R9" s="23">
        <f aca="true" t="shared" si="6" ref="R9:R21">SUM(O9:Q9)</f>
        <v>726574</v>
      </c>
      <c r="S9" s="1"/>
    </row>
    <row r="10" spans="1:19" ht="16.5" customHeight="1">
      <c r="A10" s="24" t="s">
        <v>34</v>
      </c>
      <c r="B10" s="13">
        <v>591559</v>
      </c>
      <c r="C10" s="13">
        <v>1739343</v>
      </c>
      <c r="D10" s="13">
        <v>0</v>
      </c>
      <c r="E10" s="13">
        <v>0</v>
      </c>
      <c r="F10" s="13">
        <v>25172</v>
      </c>
      <c r="G10" s="13">
        <f t="shared" si="0"/>
        <v>127185</v>
      </c>
      <c r="H10" s="13">
        <v>92466</v>
      </c>
      <c r="I10" s="13">
        <v>203254</v>
      </c>
      <c r="J10" s="13">
        <v>18351</v>
      </c>
      <c r="K10" s="36">
        <v>473251</v>
      </c>
      <c r="L10" s="14">
        <f t="shared" si="1"/>
        <v>3270581</v>
      </c>
      <c r="M10" s="24" t="s">
        <v>34</v>
      </c>
      <c r="N10" s="15">
        <f t="shared" si="4"/>
        <v>2374425</v>
      </c>
      <c r="O10" s="14">
        <f t="shared" si="5"/>
        <v>356164</v>
      </c>
      <c r="P10" s="14">
        <f t="shared" si="2"/>
        <v>180456</v>
      </c>
      <c r="Q10" s="14">
        <f t="shared" si="3"/>
        <v>189954</v>
      </c>
      <c r="R10" s="23">
        <f t="shared" si="6"/>
        <v>726574</v>
      </c>
      <c r="S10" s="1"/>
    </row>
    <row r="11" spans="1:19" ht="16.5" customHeight="1">
      <c r="A11" s="24" t="s">
        <v>35</v>
      </c>
      <c r="B11" s="13">
        <v>558089</v>
      </c>
      <c r="C11" s="13">
        <v>1687542</v>
      </c>
      <c r="D11" s="13">
        <v>0</v>
      </c>
      <c r="E11" s="13">
        <v>0</v>
      </c>
      <c r="F11" s="13">
        <v>25172</v>
      </c>
      <c r="G11" s="13">
        <f t="shared" si="0"/>
        <v>119989</v>
      </c>
      <c r="H11" s="13">
        <v>94908</v>
      </c>
      <c r="I11" s="13">
        <v>207982</v>
      </c>
      <c r="J11" s="13">
        <v>18351</v>
      </c>
      <c r="K11" s="36">
        <v>446468</v>
      </c>
      <c r="L11" s="14">
        <f t="shared" si="1"/>
        <v>3158501</v>
      </c>
      <c r="M11" s="24" t="s">
        <v>35</v>
      </c>
      <c r="N11" s="15">
        <f t="shared" si="4"/>
        <v>2289154</v>
      </c>
      <c r="O11" s="14">
        <f t="shared" si="5"/>
        <v>343373</v>
      </c>
      <c r="P11" s="14">
        <f t="shared" si="2"/>
        <v>173976</v>
      </c>
      <c r="Q11" s="14">
        <f t="shared" si="3"/>
        <v>183132</v>
      </c>
      <c r="R11" s="23">
        <f t="shared" si="6"/>
        <v>700481</v>
      </c>
      <c r="S11" s="1"/>
    </row>
    <row r="12" spans="1:19" ht="16.5" customHeight="1">
      <c r="A12" s="24" t="s">
        <v>36</v>
      </c>
      <c r="B12" s="13">
        <v>526519</v>
      </c>
      <c r="C12" s="13">
        <v>1450403</v>
      </c>
      <c r="D12" s="13">
        <v>0</v>
      </c>
      <c r="E12" s="13">
        <v>0</v>
      </c>
      <c r="F12" s="13">
        <v>25172</v>
      </c>
      <c r="G12" s="13">
        <f t="shared" si="0"/>
        <v>113202</v>
      </c>
      <c r="H12" s="13">
        <v>97391</v>
      </c>
      <c r="I12" s="13">
        <v>212729</v>
      </c>
      <c r="J12" s="13">
        <v>18351</v>
      </c>
      <c r="K12" s="36">
        <v>445021</v>
      </c>
      <c r="L12" s="14">
        <f t="shared" si="1"/>
        <v>2888788</v>
      </c>
      <c r="M12" s="24" t="s">
        <v>36</v>
      </c>
      <c r="N12" s="15">
        <f t="shared" si="4"/>
        <v>2020445</v>
      </c>
      <c r="O12" s="14">
        <f t="shared" si="5"/>
        <v>303067</v>
      </c>
      <c r="P12" s="14">
        <f t="shared" si="2"/>
        <v>153554</v>
      </c>
      <c r="Q12" s="14">
        <f t="shared" si="3"/>
        <v>161636</v>
      </c>
      <c r="R12" s="23">
        <f t="shared" si="6"/>
        <v>618257</v>
      </c>
      <c r="S12" s="1"/>
    </row>
    <row r="13" spans="1:20" ht="16.5" customHeight="1">
      <c r="A13" s="24" t="s">
        <v>37</v>
      </c>
      <c r="B13" s="13">
        <v>496677</v>
      </c>
      <c r="C13" s="13">
        <v>1225702</v>
      </c>
      <c r="D13" s="13">
        <v>0</v>
      </c>
      <c r="E13" s="13">
        <v>0</v>
      </c>
      <c r="F13" s="13">
        <v>28947</v>
      </c>
      <c r="G13" s="13">
        <f t="shared" si="0"/>
        <v>106786</v>
      </c>
      <c r="H13" s="13">
        <v>90613</v>
      </c>
      <c r="I13" s="13">
        <v>237781</v>
      </c>
      <c r="J13" s="13">
        <v>18351</v>
      </c>
      <c r="K13" s="36">
        <v>397337</v>
      </c>
      <c r="L13" s="14">
        <f t="shared" si="1"/>
        <v>2602194</v>
      </c>
      <c r="M13" s="24" t="s">
        <v>37</v>
      </c>
      <c r="N13" s="15">
        <f t="shared" si="4"/>
        <v>1769677</v>
      </c>
      <c r="O13" s="14">
        <f t="shared" si="5"/>
        <v>265452</v>
      </c>
      <c r="P13" s="14">
        <f t="shared" si="2"/>
        <v>134495</v>
      </c>
      <c r="Q13" s="14">
        <f t="shared" si="3"/>
        <v>141574</v>
      </c>
      <c r="R13" s="23">
        <f t="shared" si="6"/>
        <v>541521</v>
      </c>
      <c r="S13" s="1"/>
      <c r="T13" s="1"/>
    </row>
    <row r="14" spans="1:20" ht="16.5" customHeight="1">
      <c r="A14" s="24" t="s">
        <v>38</v>
      </c>
      <c r="B14" s="13">
        <v>457814</v>
      </c>
      <c r="C14" s="13">
        <v>919186</v>
      </c>
      <c r="D14" s="13">
        <v>0</v>
      </c>
      <c r="E14" s="13">
        <v>0</v>
      </c>
      <c r="F14" s="13">
        <v>28947</v>
      </c>
      <c r="G14" s="13">
        <f t="shared" si="0"/>
        <v>98430</v>
      </c>
      <c r="H14" s="13">
        <v>67579</v>
      </c>
      <c r="I14" s="13">
        <v>163967</v>
      </c>
      <c r="J14" s="13">
        <v>18351</v>
      </c>
      <c r="K14" s="36">
        <v>362557</v>
      </c>
      <c r="L14" s="14">
        <f t="shared" si="1"/>
        <v>2116831</v>
      </c>
      <c r="M14" s="24" t="s">
        <v>38</v>
      </c>
      <c r="N14" s="15">
        <f t="shared" si="4"/>
        <v>1424298</v>
      </c>
      <c r="O14" s="14">
        <f t="shared" si="5"/>
        <v>213645</v>
      </c>
      <c r="P14" s="14">
        <f t="shared" si="2"/>
        <v>108247</v>
      </c>
      <c r="Q14" s="14">
        <f t="shared" si="3"/>
        <v>113944</v>
      </c>
      <c r="R14" s="23">
        <f t="shared" si="6"/>
        <v>435836</v>
      </c>
      <c r="S14" s="1"/>
      <c r="T14" s="1"/>
    </row>
    <row r="15" spans="1:19" ht="16.5" customHeight="1">
      <c r="A15" s="24" t="s">
        <v>39</v>
      </c>
      <c r="B15" s="13">
        <v>423865</v>
      </c>
      <c r="C15" s="13">
        <v>705744</v>
      </c>
      <c r="D15" s="13">
        <v>0</v>
      </c>
      <c r="E15" s="13">
        <v>0</v>
      </c>
      <c r="F15" s="13">
        <v>28947</v>
      </c>
      <c r="G15" s="13">
        <f t="shared" si="0"/>
        <v>91131</v>
      </c>
      <c r="H15" s="13">
        <v>51562</v>
      </c>
      <c r="I15" s="13">
        <v>125066</v>
      </c>
      <c r="J15" s="13">
        <v>18351</v>
      </c>
      <c r="K15" s="36">
        <v>325172</v>
      </c>
      <c r="L15" s="14">
        <f t="shared" si="1"/>
        <v>1769838</v>
      </c>
      <c r="M15" s="24" t="s">
        <v>39</v>
      </c>
      <c r="N15" s="15">
        <f t="shared" si="4"/>
        <v>1176907</v>
      </c>
      <c r="O15" s="14">
        <f t="shared" si="5"/>
        <v>176536</v>
      </c>
      <c r="P15" s="14">
        <f t="shared" si="2"/>
        <v>89445</v>
      </c>
      <c r="Q15" s="14">
        <f t="shared" si="3"/>
        <v>94153</v>
      </c>
      <c r="R15" s="23">
        <f t="shared" si="6"/>
        <v>360134</v>
      </c>
      <c r="S15" s="1"/>
    </row>
    <row r="16" spans="1:19" ht="16.5" customHeight="1">
      <c r="A16" s="24" t="s">
        <v>46</v>
      </c>
      <c r="B16" s="13">
        <v>423865</v>
      </c>
      <c r="C16" s="13">
        <v>705744</v>
      </c>
      <c r="D16" s="13">
        <v>0</v>
      </c>
      <c r="E16" s="13">
        <v>0</v>
      </c>
      <c r="F16" s="13">
        <v>28947</v>
      </c>
      <c r="G16" s="13">
        <f t="shared" si="0"/>
        <v>91131</v>
      </c>
      <c r="H16" s="13">
        <v>51562</v>
      </c>
      <c r="I16" s="13">
        <v>125066</v>
      </c>
      <c r="J16" s="13">
        <v>18351</v>
      </c>
      <c r="K16" s="36">
        <v>0</v>
      </c>
      <c r="L16" s="14">
        <f t="shared" si="1"/>
        <v>1444666</v>
      </c>
      <c r="M16" s="24" t="s">
        <v>46</v>
      </c>
      <c r="N16" s="15">
        <f t="shared" si="4"/>
        <v>1176907</v>
      </c>
      <c r="O16" s="14">
        <f t="shared" si="5"/>
        <v>176536</v>
      </c>
      <c r="P16" s="14">
        <f t="shared" si="2"/>
        <v>89445</v>
      </c>
      <c r="Q16" s="14">
        <f t="shared" si="3"/>
        <v>94153</v>
      </c>
      <c r="R16" s="23">
        <f t="shared" si="6"/>
        <v>360134</v>
      </c>
      <c r="S16" s="1"/>
    </row>
    <row r="17" spans="1:19" ht="16.5" customHeight="1">
      <c r="A17" s="24" t="s">
        <v>40</v>
      </c>
      <c r="B17" s="13">
        <v>392429</v>
      </c>
      <c r="C17" s="13">
        <v>542279</v>
      </c>
      <c r="D17" s="13">
        <v>0</v>
      </c>
      <c r="E17" s="13">
        <v>0</v>
      </c>
      <c r="F17" s="13">
        <v>28947</v>
      </c>
      <c r="G17" s="13">
        <f t="shared" si="0"/>
        <v>84372</v>
      </c>
      <c r="H17" s="13">
        <v>39304</v>
      </c>
      <c r="I17" s="13">
        <v>95351</v>
      </c>
      <c r="J17" s="13">
        <v>18351</v>
      </c>
      <c r="K17" s="36">
        <v>294266</v>
      </c>
      <c r="L17" s="14">
        <f t="shared" si="1"/>
        <v>1495299</v>
      </c>
      <c r="M17" s="24" t="s">
        <v>40</v>
      </c>
      <c r="N17" s="15">
        <f t="shared" si="4"/>
        <v>982006</v>
      </c>
      <c r="O17" s="14">
        <f t="shared" si="5"/>
        <v>147301</v>
      </c>
      <c r="P17" s="14">
        <f t="shared" si="2"/>
        <v>74632</v>
      </c>
      <c r="Q17" s="14">
        <f t="shared" si="3"/>
        <v>78560</v>
      </c>
      <c r="R17" s="23">
        <f t="shared" si="6"/>
        <v>300493</v>
      </c>
      <c r="S17" s="1"/>
    </row>
    <row r="18" spans="1:19" ht="16.5" customHeight="1">
      <c r="A18" s="24" t="s">
        <v>41</v>
      </c>
      <c r="B18" s="13">
        <v>392429</v>
      </c>
      <c r="C18" s="13">
        <v>542279</v>
      </c>
      <c r="D18" s="13">
        <v>0</v>
      </c>
      <c r="E18" s="13">
        <v>0</v>
      </c>
      <c r="F18" s="13">
        <v>28947</v>
      </c>
      <c r="G18" s="13">
        <f t="shared" si="0"/>
        <v>84372</v>
      </c>
      <c r="H18" s="13">
        <v>39304</v>
      </c>
      <c r="I18" s="13">
        <v>95351</v>
      </c>
      <c r="J18" s="13">
        <v>18351</v>
      </c>
      <c r="K18" s="36">
        <v>0</v>
      </c>
      <c r="L18" s="14">
        <f t="shared" si="1"/>
        <v>1201033</v>
      </c>
      <c r="M18" s="24" t="s">
        <v>41</v>
      </c>
      <c r="N18" s="15">
        <f t="shared" si="4"/>
        <v>982006</v>
      </c>
      <c r="O18" s="14">
        <f t="shared" si="5"/>
        <v>147301</v>
      </c>
      <c r="P18" s="14">
        <f t="shared" si="2"/>
        <v>74632</v>
      </c>
      <c r="Q18" s="14">
        <f t="shared" si="3"/>
        <v>78560</v>
      </c>
      <c r="R18" s="23">
        <f t="shared" si="6"/>
        <v>300493</v>
      </c>
      <c r="S18" s="1"/>
    </row>
    <row r="19" spans="1:19" ht="16.5" customHeight="1">
      <c r="A19" s="24" t="s">
        <v>42</v>
      </c>
      <c r="B19" s="13">
        <v>363387</v>
      </c>
      <c r="C19" s="13">
        <v>409903</v>
      </c>
      <c r="D19" s="13">
        <v>0</v>
      </c>
      <c r="E19" s="13">
        <v>0</v>
      </c>
      <c r="F19" s="13">
        <v>28947</v>
      </c>
      <c r="G19" s="13">
        <f t="shared" si="0"/>
        <v>78128</v>
      </c>
      <c r="H19" s="13">
        <v>29395</v>
      </c>
      <c r="I19" s="13">
        <v>71261</v>
      </c>
      <c r="J19" s="13">
        <v>18351</v>
      </c>
      <c r="K19" s="36">
        <v>266301</v>
      </c>
      <c r="L19" s="14">
        <f t="shared" si="1"/>
        <v>1265673</v>
      </c>
      <c r="M19" s="24" t="s">
        <v>42</v>
      </c>
      <c r="N19" s="15">
        <f t="shared" si="4"/>
        <v>820588</v>
      </c>
      <c r="O19" s="14">
        <f t="shared" si="5"/>
        <v>123088</v>
      </c>
      <c r="P19" s="14">
        <f t="shared" si="2"/>
        <v>62365</v>
      </c>
      <c r="Q19" s="14">
        <f t="shared" si="3"/>
        <v>65647</v>
      </c>
      <c r="R19" s="23">
        <f t="shared" si="6"/>
        <v>251100</v>
      </c>
      <c r="S19" s="1"/>
    </row>
    <row r="20" spans="1:19" ht="16.5" customHeight="1">
      <c r="A20" s="24" t="s">
        <v>43</v>
      </c>
      <c r="B20" s="13">
        <v>363387</v>
      </c>
      <c r="C20" s="13">
        <v>409903</v>
      </c>
      <c r="D20" s="13">
        <v>0</v>
      </c>
      <c r="E20" s="13">
        <v>0</v>
      </c>
      <c r="F20" s="13">
        <v>28947</v>
      </c>
      <c r="G20" s="13">
        <f t="shared" si="0"/>
        <v>78128</v>
      </c>
      <c r="H20" s="13">
        <v>29395</v>
      </c>
      <c r="I20" s="13">
        <v>71261</v>
      </c>
      <c r="J20" s="13">
        <v>18351</v>
      </c>
      <c r="K20" s="36">
        <v>0</v>
      </c>
      <c r="L20" s="14">
        <f t="shared" si="1"/>
        <v>999372</v>
      </c>
      <c r="M20" s="24" t="s">
        <v>43</v>
      </c>
      <c r="N20" s="15">
        <f t="shared" si="4"/>
        <v>820588</v>
      </c>
      <c r="O20" s="14">
        <f t="shared" si="5"/>
        <v>123088</v>
      </c>
      <c r="P20" s="14">
        <f t="shared" si="2"/>
        <v>62365</v>
      </c>
      <c r="Q20" s="14">
        <f t="shared" si="3"/>
        <v>65647</v>
      </c>
      <c r="R20" s="23">
        <f t="shared" si="6"/>
        <v>251100</v>
      </c>
      <c r="S20" s="1"/>
    </row>
    <row r="21" spans="1:19" ht="16.5" customHeight="1">
      <c r="A21" s="24" t="s">
        <v>44</v>
      </c>
      <c r="B21" s="13">
        <v>336492</v>
      </c>
      <c r="C21" s="13">
        <v>309728</v>
      </c>
      <c r="D21" s="13">
        <v>0</v>
      </c>
      <c r="E21" s="13">
        <v>0</v>
      </c>
      <c r="F21" s="13">
        <v>28947</v>
      </c>
      <c r="G21" s="13">
        <f t="shared" si="0"/>
        <v>72346</v>
      </c>
      <c r="H21" s="13">
        <v>21881</v>
      </c>
      <c r="I21" s="13">
        <v>53114</v>
      </c>
      <c r="J21" s="13">
        <v>18351</v>
      </c>
      <c r="K21" s="36">
        <v>241000</v>
      </c>
      <c r="L21" s="14">
        <f t="shared" si="1"/>
        <v>1081859</v>
      </c>
      <c r="M21" s="24" t="s">
        <v>44</v>
      </c>
      <c r="N21" s="15">
        <f t="shared" si="4"/>
        <v>693518</v>
      </c>
      <c r="O21" s="14">
        <f t="shared" si="5"/>
        <v>104028</v>
      </c>
      <c r="P21" s="14">
        <f t="shared" si="2"/>
        <v>52707</v>
      </c>
      <c r="Q21" s="14">
        <f t="shared" si="3"/>
        <v>55481</v>
      </c>
      <c r="R21" s="23">
        <f t="shared" si="6"/>
        <v>212216</v>
      </c>
      <c r="S21" s="1"/>
    </row>
    <row r="22" spans="1:19" ht="16.5" customHeight="1">
      <c r="A22" s="24" t="s">
        <v>33</v>
      </c>
      <c r="B22" s="13">
        <v>336492</v>
      </c>
      <c r="C22" s="13">
        <v>309728</v>
      </c>
      <c r="D22" s="13">
        <v>0</v>
      </c>
      <c r="E22" s="13">
        <v>0</v>
      </c>
      <c r="F22" s="13">
        <v>28947</v>
      </c>
      <c r="G22" s="13">
        <f t="shared" si="0"/>
        <v>72346</v>
      </c>
      <c r="H22" s="13">
        <v>21881</v>
      </c>
      <c r="I22" s="13">
        <v>53114</v>
      </c>
      <c r="J22" s="13">
        <v>18351</v>
      </c>
      <c r="K22" s="36">
        <v>0</v>
      </c>
      <c r="L22" s="14">
        <f t="shared" si="1"/>
        <v>840859</v>
      </c>
      <c r="M22" s="24" t="s">
        <v>33</v>
      </c>
      <c r="N22" s="15">
        <f t="shared" si="4"/>
        <v>693518</v>
      </c>
      <c r="O22" s="14">
        <f t="shared" si="5"/>
        <v>104028</v>
      </c>
      <c r="P22" s="14">
        <f t="shared" si="2"/>
        <v>52707</v>
      </c>
      <c r="Q22" s="14">
        <f t="shared" si="3"/>
        <v>55481</v>
      </c>
      <c r="R22" s="23">
        <f>SUM(O22:Q22)</f>
        <v>212216</v>
      </c>
      <c r="S22" s="1"/>
    </row>
    <row r="23" spans="1:19" ht="16.5" customHeight="1">
      <c r="A23" s="24" t="s">
        <v>29</v>
      </c>
      <c r="B23" s="13">
        <v>311567</v>
      </c>
      <c r="C23" s="13">
        <v>228619</v>
      </c>
      <c r="D23" s="13">
        <v>0</v>
      </c>
      <c r="E23" s="13">
        <v>0</v>
      </c>
      <c r="F23" s="13">
        <v>47824</v>
      </c>
      <c r="G23" s="13">
        <f t="shared" si="0"/>
        <v>66987</v>
      </c>
      <c r="H23" s="13">
        <v>17478</v>
      </c>
      <c r="I23" s="13">
        <v>44921</v>
      </c>
      <c r="J23" s="13">
        <v>68290</v>
      </c>
      <c r="K23" s="36">
        <v>0</v>
      </c>
      <c r="L23" s="14">
        <f t="shared" si="1"/>
        <v>785686</v>
      </c>
      <c r="M23" s="24" t="s">
        <v>29</v>
      </c>
      <c r="N23" s="15">
        <f t="shared" si="4"/>
        <v>656300</v>
      </c>
      <c r="O23" s="14">
        <f aca="true" t="shared" si="7" ref="O23:O36">ROUND(N23*$O$7,0)</f>
        <v>98445</v>
      </c>
      <c r="P23" s="14">
        <f aca="true" t="shared" si="8" ref="P23:P35">ROUND(N23*$P$7,0)</f>
        <v>49879</v>
      </c>
      <c r="Q23" s="14">
        <f aca="true" t="shared" si="9" ref="Q23:Q35">ROUND(N23*$Q$7,0)</f>
        <v>52504</v>
      </c>
      <c r="R23" s="23">
        <f aca="true" t="shared" si="10" ref="R23:R35">SUM(O23:Q23)</f>
        <v>200828</v>
      </c>
      <c r="S23" s="1"/>
    </row>
    <row r="24" spans="1:19" ht="16.5" customHeight="1">
      <c r="A24" s="24" t="s">
        <v>30</v>
      </c>
      <c r="B24" s="13">
        <v>288477</v>
      </c>
      <c r="C24" s="13">
        <v>170126</v>
      </c>
      <c r="D24" s="13">
        <v>0</v>
      </c>
      <c r="E24" s="13">
        <v>0</v>
      </c>
      <c r="F24" s="13">
        <v>47824</v>
      </c>
      <c r="G24" s="13">
        <f t="shared" si="0"/>
        <v>62023</v>
      </c>
      <c r="H24" s="13">
        <v>12612</v>
      </c>
      <c r="I24" s="13">
        <v>33163</v>
      </c>
      <c r="J24" s="13">
        <v>66269</v>
      </c>
      <c r="K24" s="36">
        <v>0</v>
      </c>
      <c r="L24" s="14">
        <f t="shared" si="1"/>
        <v>680494</v>
      </c>
      <c r="M24" s="24" t="s">
        <v>30</v>
      </c>
      <c r="N24" s="15">
        <f t="shared" si="4"/>
        <v>572696</v>
      </c>
      <c r="O24" s="14">
        <f t="shared" si="7"/>
        <v>85904</v>
      </c>
      <c r="P24" s="14">
        <f t="shared" si="8"/>
        <v>43525</v>
      </c>
      <c r="Q24" s="14">
        <f t="shared" si="9"/>
        <v>45816</v>
      </c>
      <c r="R24" s="23">
        <f t="shared" si="10"/>
        <v>175245</v>
      </c>
      <c r="S24" s="1"/>
    </row>
    <row r="25" spans="1:18" ht="15">
      <c r="A25" s="33" t="s">
        <v>28</v>
      </c>
      <c r="B25" s="13">
        <v>288477</v>
      </c>
      <c r="C25" s="13">
        <v>170126</v>
      </c>
      <c r="D25" s="13">
        <v>0</v>
      </c>
      <c r="E25" s="13">
        <v>0</v>
      </c>
      <c r="F25" s="13">
        <v>47824</v>
      </c>
      <c r="G25" s="13">
        <f>ROUND(B25*20%,0)</f>
        <v>57695</v>
      </c>
      <c r="H25" s="13">
        <v>12612</v>
      </c>
      <c r="I25" s="13">
        <v>33163</v>
      </c>
      <c r="J25" s="13">
        <v>66269</v>
      </c>
      <c r="K25" s="36">
        <v>0</v>
      </c>
      <c r="L25" s="14">
        <f t="shared" si="1"/>
        <v>676166</v>
      </c>
      <c r="M25" s="33" t="s">
        <v>28</v>
      </c>
      <c r="N25" s="15">
        <f t="shared" si="4"/>
        <v>572696</v>
      </c>
      <c r="O25" s="14">
        <f t="shared" si="7"/>
        <v>85904</v>
      </c>
      <c r="P25" s="14">
        <f t="shared" si="8"/>
        <v>43525</v>
      </c>
      <c r="Q25" s="14">
        <f t="shared" si="9"/>
        <v>45816</v>
      </c>
      <c r="R25" s="23">
        <f t="shared" si="10"/>
        <v>175245</v>
      </c>
    </row>
    <row r="26" spans="1:18" ht="15">
      <c r="A26" s="24" t="s">
        <v>9</v>
      </c>
      <c r="B26" s="13">
        <v>267064</v>
      </c>
      <c r="C26" s="13">
        <v>128510</v>
      </c>
      <c r="D26" s="13">
        <v>0</v>
      </c>
      <c r="E26" s="13">
        <v>0</v>
      </c>
      <c r="F26" s="13">
        <v>47824</v>
      </c>
      <c r="G26" s="13">
        <f>ROUND(B26*21.5%,0)</f>
        <v>57419</v>
      </c>
      <c r="H26" s="13">
        <v>9324</v>
      </c>
      <c r="I26" s="13">
        <v>25005</v>
      </c>
      <c r="J26" s="13">
        <v>65740</v>
      </c>
      <c r="K26" s="36">
        <v>0</v>
      </c>
      <c r="L26" s="14">
        <f t="shared" si="1"/>
        <v>600886</v>
      </c>
      <c r="M26" s="24" t="s">
        <v>9</v>
      </c>
      <c r="N26" s="15">
        <f t="shared" si="4"/>
        <v>509138</v>
      </c>
      <c r="O26" s="14">
        <f t="shared" si="7"/>
        <v>76371</v>
      </c>
      <c r="P26" s="14">
        <f t="shared" si="8"/>
        <v>38694</v>
      </c>
      <c r="Q26" s="14">
        <f t="shared" si="9"/>
        <v>40731</v>
      </c>
      <c r="R26" s="23">
        <f t="shared" si="10"/>
        <v>155796</v>
      </c>
    </row>
    <row r="27" spans="1:18" ht="15">
      <c r="A27" s="24" t="s">
        <v>14</v>
      </c>
      <c r="B27" s="13">
        <v>267064</v>
      </c>
      <c r="C27" s="13">
        <v>128510</v>
      </c>
      <c r="D27" s="13">
        <v>0</v>
      </c>
      <c r="E27" s="13">
        <v>0</v>
      </c>
      <c r="F27" s="13">
        <v>47824</v>
      </c>
      <c r="G27" s="13">
        <f>ROUND(B27*20%,0)</f>
        <v>53413</v>
      </c>
      <c r="H27" s="13">
        <v>9324</v>
      </c>
      <c r="I27" s="13">
        <v>25005</v>
      </c>
      <c r="J27" s="13">
        <v>65740</v>
      </c>
      <c r="K27" s="36">
        <v>0</v>
      </c>
      <c r="L27" s="14">
        <f t="shared" si="1"/>
        <v>596880</v>
      </c>
      <c r="M27" s="24" t="s">
        <v>14</v>
      </c>
      <c r="N27" s="15">
        <f t="shared" si="4"/>
        <v>509138</v>
      </c>
      <c r="O27" s="14">
        <f t="shared" si="7"/>
        <v>76371</v>
      </c>
      <c r="P27" s="14">
        <f t="shared" si="8"/>
        <v>38694</v>
      </c>
      <c r="Q27" s="14">
        <f t="shared" si="9"/>
        <v>40731</v>
      </c>
      <c r="R27" s="23">
        <f t="shared" si="10"/>
        <v>155796</v>
      </c>
    </row>
    <row r="28" spans="1:18" ht="15">
      <c r="A28" s="24" t="s">
        <v>10</v>
      </c>
      <c r="B28" s="13">
        <v>247299</v>
      </c>
      <c r="C28" s="13">
        <v>103221</v>
      </c>
      <c r="D28" s="13">
        <v>0</v>
      </c>
      <c r="E28" s="13">
        <v>0</v>
      </c>
      <c r="F28" s="13">
        <v>47824</v>
      </c>
      <c r="G28" s="13">
        <f>ROUND(B28*21.5%,0)</f>
        <v>53169</v>
      </c>
      <c r="H28" s="13">
        <v>7296</v>
      </c>
      <c r="I28" s="13">
        <v>19392</v>
      </c>
      <c r="J28" s="13">
        <v>56612</v>
      </c>
      <c r="K28" s="36">
        <v>0</v>
      </c>
      <c r="L28" s="14">
        <f t="shared" si="1"/>
        <v>534813</v>
      </c>
      <c r="M28" s="24" t="s">
        <v>10</v>
      </c>
      <c r="N28" s="15">
        <f t="shared" si="4"/>
        <v>454956</v>
      </c>
      <c r="O28" s="14">
        <f t="shared" si="7"/>
        <v>68243</v>
      </c>
      <c r="P28" s="14">
        <f t="shared" si="8"/>
        <v>34577</v>
      </c>
      <c r="Q28" s="14">
        <f t="shared" si="9"/>
        <v>36396</v>
      </c>
      <c r="R28" s="23">
        <f t="shared" si="10"/>
        <v>139216</v>
      </c>
    </row>
    <row r="29" spans="1:18" ht="15">
      <c r="A29" s="24" t="s">
        <v>15</v>
      </c>
      <c r="B29" s="13">
        <v>247299</v>
      </c>
      <c r="C29" s="13">
        <v>103221</v>
      </c>
      <c r="D29" s="13">
        <v>0</v>
      </c>
      <c r="E29" s="13">
        <v>0</v>
      </c>
      <c r="F29" s="13">
        <v>47824</v>
      </c>
      <c r="G29" s="13">
        <f>ROUND(B29*20%,0)</f>
        <v>49460</v>
      </c>
      <c r="H29" s="13">
        <v>7296</v>
      </c>
      <c r="I29" s="13">
        <v>19392</v>
      </c>
      <c r="J29" s="13">
        <v>56612</v>
      </c>
      <c r="K29" s="36">
        <v>0</v>
      </c>
      <c r="L29" s="14">
        <f t="shared" si="1"/>
        <v>531104</v>
      </c>
      <c r="M29" s="24" t="s">
        <v>15</v>
      </c>
      <c r="N29" s="15">
        <f t="shared" si="4"/>
        <v>454956</v>
      </c>
      <c r="O29" s="14">
        <f t="shared" si="7"/>
        <v>68243</v>
      </c>
      <c r="P29" s="14">
        <f t="shared" si="8"/>
        <v>34577</v>
      </c>
      <c r="Q29" s="14">
        <f t="shared" si="9"/>
        <v>36396</v>
      </c>
      <c r="R29" s="23">
        <f t="shared" si="10"/>
        <v>139216</v>
      </c>
    </row>
    <row r="30" spans="1:18" ht="15">
      <c r="A30" s="24" t="s">
        <v>11</v>
      </c>
      <c r="B30" s="13">
        <v>228937</v>
      </c>
      <c r="C30" s="13">
        <v>101375</v>
      </c>
      <c r="D30" s="13">
        <v>0</v>
      </c>
      <c r="E30" s="13">
        <v>0</v>
      </c>
      <c r="F30" s="13">
        <v>47824</v>
      </c>
      <c r="G30" s="13">
        <f>ROUND(B30*21.5%,0)</f>
        <v>49221</v>
      </c>
      <c r="H30" s="13">
        <v>7087</v>
      </c>
      <c r="I30" s="13">
        <v>18887</v>
      </c>
      <c r="J30" s="13">
        <v>59645</v>
      </c>
      <c r="K30" s="36">
        <v>0</v>
      </c>
      <c r="L30" s="14">
        <f t="shared" si="1"/>
        <v>512976</v>
      </c>
      <c r="M30" s="24" t="s">
        <v>11</v>
      </c>
      <c r="N30" s="15">
        <f t="shared" si="4"/>
        <v>437781</v>
      </c>
      <c r="O30" s="14">
        <f t="shared" si="7"/>
        <v>65667</v>
      </c>
      <c r="P30" s="14">
        <f t="shared" si="8"/>
        <v>33271</v>
      </c>
      <c r="Q30" s="14">
        <f t="shared" si="9"/>
        <v>35022</v>
      </c>
      <c r="R30" s="23">
        <f t="shared" si="10"/>
        <v>133960</v>
      </c>
    </row>
    <row r="31" spans="1:18" ht="15">
      <c r="A31" s="24" t="s">
        <v>16</v>
      </c>
      <c r="B31" s="13">
        <v>228937</v>
      </c>
      <c r="C31" s="13">
        <v>101375</v>
      </c>
      <c r="D31" s="13">
        <v>0</v>
      </c>
      <c r="E31" s="13">
        <v>0</v>
      </c>
      <c r="F31" s="13">
        <v>47824</v>
      </c>
      <c r="G31" s="13">
        <f>ROUND(B31*20%,0)</f>
        <v>45787</v>
      </c>
      <c r="H31" s="13">
        <v>7087</v>
      </c>
      <c r="I31" s="13">
        <v>18887</v>
      </c>
      <c r="J31" s="13">
        <v>59645</v>
      </c>
      <c r="K31" s="36">
        <v>0</v>
      </c>
      <c r="L31" s="14">
        <f t="shared" si="1"/>
        <v>509542</v>
      </c>
      <c r="M31" s="24" t="s">
        <v>16</v>
      </c>
      <c r="N31" s="15">
        <f t="shared" si="4"/>
        <v>437781</v>
      </c>
      <c r="O31" s="14">
        <f t="shared" si="7"/>
        <v>65667</v>
      </c>
      <c r="P31" s="14">
        <f t="shared" si="8"/>
        <v>33271</v>
      </c>
      <c r="Q31" s="14">
        <f t="shared" si="9"/>
        <v>35022</v>
      </c>
      <c r="R31" s="23">
        <f t="shared" si="10"/>
        <v>133960</v>
      </c>
    </row>
    <row r="32" spans="1:18" ht="15">
      <c r="A32" s="24" t="s">
        <v>12</v>
      </c>
      <c r="B32" s="13">
        <v>211986</v>
      </c>
      <c r="C32" s="13">
        <v>78380</v>
      </c>
      <c r="D32" s="13">
        <v>0</v>
      </c>
      <c r="E32" s="13">
        <v>0</v>
      </c>
      <c r="F32" s="13">
        <v>47824</v>
      </c>
      <c r="G32" s="13">
        <f>ROUND(B32*21.5%,0)</f>
        <v>45577</v>
      </c>
      <c r="H32" s="13">
        <v>5082</v>
      </c>
      <c r="I32" s="13">
        <v>13610</v>
      </c>
      <c r="J32" s="13">
        <v>55489</v>
      </c>
      <c r="K32" s="36">
        <v>0</v>
      </c>
      <c r="L32" s="14">
        <f t="shared" si="1"/>
        <v>457948</v>
      </c>
      <c r="M32" s="24" t="s">
        <v>12</v>
      </c>
      <c r="N32" s="15">
        <f t="shared" si="4"/>
        <v>393679</v>
      </c>
      <c r="O32" s="14">
        <f t="shared" si="7"/>
        <v>59052</v>
      </c>
      <c r="P32" s="14">
        <f t="shared" si="8"/>
        <v>29920</v>
      </c>
      <c r="Q32" s="14">
        <f t="shared" si="9"/>
        <v>31494</v>
      </c>
      <c r="R32" s="23">
        <f t="shared" si="10"/>
        <v>120466</v>
      </c>
    </row>
    <row r="33" spans="1:18" ht="15">
      <c r="A33" s="24" t="s">
        <v>17</v>
      </c>
      <c r="B33" s="13">
        <v>211986</v>
      </c>
      <c r="C33" s="13">
        <v>78380</v>
      </c>
      <c r="D33" s="13">
        <v>0</v>
      </c>
      <c r="E33" s="13">
        <v>0</v>
      </c>
      <c r="F33" s="13">
        <v>47824</v>
      </c>
      <c r="G33" s="13">
        <f>ROUND(B33*20%,0)</f>
        <v>42397</v>
      </c>
      <c r="H33" s="13">
        <v>5082</v>
      </c>
      <c r="I33" s="13">
        <v>13610</v>
      </c>
      <c r="J33" s="13">
        <v>55489</v>
      </c>
      <c r="K33" s="36">
        <v>0</v>
      </c>
      <c r="L33" s="14">
        <f t="shared" si="1"/>
        <v>454768</v>
      </c>
      <c r="M33" s="24" t="s">
        <v>17</v>
      </c>
      <c r="N33" s="15">
        <f t="shared" si="4"/>
        <v>393679</v>
      </c>
      <c r="O33" s="14">
        <f t="shared" si="7"/>
        <v>59052</v>
      </c>
      <c r="P33" s="14">
        <f t="shared" si="8"/>
        <v>29920</v>
      </c>
      <c r="Q33" s="14">
        <f t="shared" si="9"/>
        <v>31494</v>
      </c>
      <c r="R33" s="23">
        <f t="shared" si="10"/>
        <v>120466</v>
      </c>
    </row>
    <row r="34" spans="1:18" ht="15">
      <c r="A34" s="24" t="s">
        <v>13</v>
      </c>
      <c r="B34" s="13">
        <v>196289</v>
      </c>
      <c r="C34" s="13">
        <v>75906</v>
      </c>
      <c r="D34" s="13">
        <v>0</v>
      </c>
      <c r="E34" s="13">
        <v>0</v>
      </c>
      <c r="F34" s="13">
        <v>47824</v>
      </c>
      <c r="G34" s="13">
        <f>ROUND(B34*21.5%,0)</f>
        <v>42202</v>
      </c>
      <c r="H34" s="13">
        <v>4594</v>
      </c>
      <c r="I34" s="13">
        <v>12446</v>
      </c>
      <c r="J34" s="13">
        <v>55489</v>
      </c>
      <c r="K34" s="36">
        <v>0</v>
      </c>
      <c r="L34" s="14">
        <f t="shared" si="1"/>
        <v>434750</v>
      </c>
      <c r="M34" s="24" t="s">
        <v>13</v>
      </c>
      <c r="N34" s="15">
        <f t="shared" si="4"/>
        <v>375508</v>
      </c>
      <c r="O34" s="14">
        <f t="shared" si="7"/>
        <v>56326</v>
      </c>
      <c r="P34" s="14">
        <f t="shared" si="8"/>
        <v>28539</v>
      </c>
      <c r="Q34" s="14">
        <f t="shared" si="9"/>
        <v>30041</v>
      </c>
      <c r="R34" s="23">
        <f t="shared" si="10"/>
        <v>114906</v>
      </c>
    </row>
    <row r="35" spans="1:18" ht="15">
      <c r="A35" s="24" t="s">
        <v>18</v>
      </c>
      <c r="B35" s="13">
        <v>196289</v>
      </c>
      <c r="C35" s="13">
        <v>75906</v>
      </c>
      <c r="D35" s="13">
        <v>0</v>
      </c>
      <c r="E35" s="13">
        <v>0</v>
      </c>
      <c r="F35" s="13">
        <v>47824</v>
      </c>
      <c r="G35" s="13">
        <f>ROUND(B35*20%,0)</f>
        <v>39258</v>
      </c>
      <c r="H35" s="13">
        <v>4594</v>
      </c>
      <c r="I35" s="13">
        <v>12446</v>
      </c>
      <c r="J35" s="13">
        <v>55489</v>
      </c>
      <c r="K35" s="36">
        <v>0</v>
      </c>
      <c r="L35" s="14">
        <f t="shared" si="1"/>
        <v>431806</v>
      </c>
      <c r="M35" s="24" t="s">
        <v>18</v>
      </c>
      <c r="N35" s="15">
        <f t="shared" si="4"/>
        <v>375508</v>
      </c>
      <c r="O35" s="14">
        <f t="shared" si="7"/>
        <v>56326</v>
      </c>
      <c r="P35" s="14">
        <f t="shared" si="8"/>
        <v>28539</v>
      </c>
      <c r="Q35" s="14">
        <f t="shared" si="9"/>
        <v>30041</v>
      </c>
      <c r="R35" s="23">
        <f t="shared" si="10"/>
        <v>114906</v>
      </c>
    </row>
    <row r="36" spans="1:18" ht="15">
      <c r="A36" s="24" t="s">
        <v>31</v>
      </c>
      <c r="B36" s="13">
        <v>183452</v>
      </c>
      <c r="C36" s="13">
        <v>83020</v>
      </c>
      <c r="D36" s="13">
        <v>0</v>
      </c>
      <c r="E36" s="13">
        <v>0</v>
      </c>
      <c r="F36" s="13">
        <v>47824</v>
      </c>
      <c r="G36" s="13">
        <f>ROUND(B36*20%,0)</f>
        <v>36690</v>
      </c>
      <c r="H36" s="13">
        <v>4668</v>
      </c>
      <c r="I36" s="13">
        <v>12618</v>
      </c>
      <c r="J36" s="13">
        <v>57837</v>
      </c>
      <c r="K36" s="36">
        <v>0</v>
      </c>
      <c r="L36" s="14">
        <f t="shared" si="1"/>
        <v>426109</v>
      </c>
      <c r="M36" s="24" t="s">
        <v>31</v>
      </c>
      <c r="N36" s="15">
        <f t="shared" si="4"/>
        <v>372133</v>
      </c>
      <c r="O36" s="14">
        <f t="shared" si="7"/>
        <v>55820</v>
      </c>
      <c r="P36" s="14">
        <f>ROUND(N36*$P$7,0)</f>
        <v>28282</v>
      </c>
      <c r="Q36" s="14">
        <f>ROUND(N36*$Q$7,0)</f>
        <v>29771</v>
      </c>
      <c r="R36" s="23">
        <f>SUM(O36:Q36)</f>
        <v>113873</v>
      </c>
    </row>
    <row r="37" ht="12.75">
      <c r="L37" s="1">
        <f>SUM(L8:L36)</f>
        <v>41504794</v>
      </c>
    </row>
  </sheetData>
  <sheetProtection/>
  <autoFilter ref="A7:W36"/>
  <mergeCells count="7">
    <mergeCell ref="A3:L3"/>
    <mergeCell ref="B4:R4"/>
    <mergeCell ref="L5:L7"/>
    <mergeCell ref="M5:M7"/>
    <mergeCell ref="O5:O6"/>
    <mergeCell ref="P5:P6"/>
    <mergeCell ref="Q5:Q6"/>
  </mergeCells>
  <printOptions gridLines="1"/>
  <pageMargins left="0.7480314960629921" right="0.7480314960629921" top="0.984251968503937" bottom="0.984251968503937" header="0" footer="0"/>
  <pageSetup fitToHeight="1" fitToWidth="1" horizontalDpi="600" verticalDpi="600" orientation="landscape" paperSize="9" scale="61" r:id="rId2"/>
  <headerFooter alignWithMargins="0">
    <oddFooter>&amp;L&amp;Z&amp;F &amp;A</oddFooter>
  </headerFooter>
  <ignoredErrors>
    <ignoredError sqref="E9 G8:G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Conchali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Municipalidad de Conchali</dc:creator>
  <cp:keywords/>
  <dc:description/>
  <cp:lastModifiedBy>Leopoldo Quezada</cp:lastModifiedBy>
  <cp:lastPrinted>2017-05-23T20:24:14Z</cp:lastPrinted>
  <dcterms:created xsi:type="dcterms:W3CDTF">1999-10-01T19:12:07Z</dcterms:created>
  <dcterms:modified xsi:type="dcterms:W3CDTF">2017-08-04T15:36:31Z</dcterms:modified>
  <cp:category/>
  <cp:version/>
  <cp:contentType/>
  <cp:contentStatus/>
</cp:coreProperties>
</file>