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690" windowHeight="5790" tabRatio="543" activeTab="0"/>
  </bookViews>
  <sheets>
    <sheet name="2013" sheetId="1" r:id="rId1"/>
    <sheet name="tab.hrs.ext." sheetId="2" r:id="rId2"/>
    <sheet name="2013 DIC" sheetId="3" state="hidden" r:id="rId3"/>
    <sheet name="tab.hrs.ext. Dic-2012" sheetId="4" state="hidden" r:id="rId4"/>
    <sheet name="Viáticos" sheetId="5" r:id="rId5"/>
    <sheet name="tabla homologada" sheetId="6" state="hidden" r:id="rId6"/>
  </sheets>
  <externalReferences>
    <externalReference r:id="rId9"/>
  </externalReferences>
  <definedNames>
    <definedName name="_xlnm.Print_Area" localSheetId="0">'2013'!$B$1:$Y$33</definedName>
    <definedName name="_xlnm.Print_Area" localSheetId="2">'2013 DIC'!$A$1:$X$32</definedName>
  </definedNames>
  <calcPr fullCalcOnLoad="1"/>
</workbook>
</file>

<file path=xl/sharedStrings.xml><?xml version="1.0" encoding="utf-8"?>
<sst xmlns="http://schemas.openxmlformats.org/spreadsheetml/2006/main" count="179" uniqueCount="62">
  <si>
    <t>GRADO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</si>
  <si>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</si>
  <si>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</si>
  <si>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</si>
  <si>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</si>
  <si>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</si>
  <si>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</si>
  <si>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</si>
  <si>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</si>
  <si>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</si>
  <si>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</si>
  <si>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TOTAL
IMPONIBLE</t>
  </si>
  <si>
    <t>MUNICIPALIDAD DE CONCHALI
Personal y Remuneraciones</t>
  </si>
  <si>
    <t>SUELDO
BASE</t>
  </si>
  <si>
    <t>ASIG. MPAL.
D.L. 3551/81</t>
  </si>
  <si>
    <t>ASIG. ESP.
L. 19.529/97</t>
  </si>
  <si>
    <t>INCREM.</t>
  </si>
  <si>
    <t>B. SALUD
L.18.566-3</t>
  </si>
  <si>
    <t>B. AFP
L.18.675-10</t>
  </si>
  <si>
    <t>B.INP
L.18675-11</t>
  </si>
  <si>
    <t>BON. UNICA
L.18.717-3Y4</t>
  </si>
  <si>
    <t xml:space="preserve">COSTO MUNICIPAL           </t>
  </si>
  <si>
    <t>A.F.P.</t>
  </si>
  <si>
    <t xml:space="preserve">   I.N.P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</si>
  <si>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</si>
  <si>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</si>
  <si>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</si>
  <si>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</si>
  <si>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</si>
  <si>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</si>
  <si>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</si>
  <si>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</si>
  <si>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</si>
  <si>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</si>
  <si>
    <t>Juez</t>
  </si>
  <si>
    <t>JUEZ</t>
  </si>
  <si>
    <t>TERRITORIO NACIONAL</t>
  </si>
  <si>
    <t>%</t>
  </si>
  <si>
    <t>E.U.S.</t>
  </si>
  <si>
    <t>1A</t>
  </si>
  <si>
    <t>ASIG. ALCALDE</t>
  </si>
  <si>
    <t xml:space="preserve"> ASIG. JUEZ</t>
  </si>
  <si>
    <t>BASE 
CALCULO
INCENTIVO</t>
  </si>
  <si>
    <t>Bonif. Gest.
Inst. Y Colec.
mensual</t>
  </si>
  <si>
    <t xml:space="preserve">TOTAL </t>
  </si>
  <si>
    <t>SEG. INV.
SOBREV.</t>
  </si>
  <si>
    <t xml:space="preserve">COSTO 
MUNICIPAL           </t>
  </si>
  <si>
    <t>APOR. 
PATR.</t>
  </si>
  <si>
    <t>HORAS EXTRAS AÑO 2012</t>
  </si>
  <si>
    <t>VIATICOS AÑO 2012</t>
  </si>
  <si>
    <t>Homologado</t>
  </si>
  <si>
    <t>CUADRO BASICO DE REMUNERACION AÑO 2012
LEY Nº 20.559 DEL 16-12-2011
DESDE 01/12/2011 HASTA EL 30/11/2012</t>
  </si>
  <si>
    <t>Diferencias</t>
  </si>
  <si>
    <t>Año 2012</t>
  </si>
  <si>
    <t>Año 2013</t>
  </si>
  <si>
    <t>Año 2014</t>
  </si>
  <si>
    <t>Año 2015</t>
  </si>
  <si>
    <t>reajustada</t>
  </si>
  <si>
    <t>HORAS EXTRAS AÑO 2013</t>
  </si>
  <si>
    <t>CUADRO BASICO DE REMUNERACION AÑO 2013
LEY Nº 20.642 del 11-12-2012</t>
  </si>
  <si>
    <t>CUADRO BASICO DE REMUNERACION AÑO 2012
RIGE A CONTAR DEL 01-01-2013 AL 30-11-2013
LEY Nº 20.642 del 11-12-2012</t>
  </si>
  <si>
    <t>En Pesos Chilenos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</si>
</sst>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;[Red]\-#,##0.0"/>
    <numFmt numFmtId="201" formatCode="#,##0.000;[Red]\-#,##0.000"/>
    <numFmt numFmtId="202" formatCode="0.0"/>
    <numFmt numFmtId="203" formatCode="0.000"/>
    <numFmt numFmtId="204" formatCode="0.0%"/>
    <numFmt numFmtId="205" formatCode="0.000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%"/>
    <numFmt numFmtId="211" formatCode="0.00000%"/>
    <numFmt numFmtId="212" formatCode="0.000000%"/>
    <numFmt numFmtId="213" formatCode="#,##0.0_);[Red]\(#,##0.0\)"/>
    <numFmt numFmtId="214" formatCode="[$$-340A]\ #,##0"/>
  </numFmts>
  <fonts count="53">
    <font>
      <sz val="10"/>
      <name val="Arial"/>
      <family val="0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38" fontId="7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8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/>
    </xf>
    <xf numFmtId="3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38" fontId="1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38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7" fillId="32" borderId="10" xfId="0" applyNumberFormat="1" applyFont="1" applyFill="1" applyBorder="1" applyAlignment="1">
      <alignment horizontal="center"/>
    </xf>
    <xf numFmtId="9" fontId="5" fillId="32" borderId="10" xfId="0" applyNumberFormat="1" applyFont="1" applyFill="1" applyBorder="1" applyAlignment="1">
      <alignment horizontal="center"/>
    </xf>
    <xf numFmtId="38" fontId="14" fillId="0" borderId="12" xfId="0" applyNumberFormat="1" applyFont="1" applyBorder="1" applyAlignment="1">
      <alignment/>
    </xf>
    <xf numFmtId="38" fontId="14" fillId="32" borderId="12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38" fontId="4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7" xfId="0" applyNumberFormat="1" applyFont="1" applyBorder="1" applyAlignment="1">
      <alignment/>
    </xf>
    <xf numFmtId="9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9" fontId="16" fillId="0" borderId="0" xfId="0" applyNumberFormat="1" applyFont="1" applyBorder="1" applyAlignment="1">
      <alignment/>
    </xf>
    <xf numFmtId="38" fontId="16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38" fontId="1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10" fontId="6" fillId="34" borderId="10" xfId="55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8" fontId="0" fillId="0" borderId="0" xfId="0" applyNumberFormat="1" applyFill="1" applyBorder="1" applyAlignment="1">
      <alignment/>
    </xf>
    <xf numFmtId="38" fontId="6" fillId="32" borderId="14" xfId="0" applyNumberFormat="1" applyFont="1" applyFill="1" applyBorder="1" applyAlignment="1">
      <alignment horizontal="center" vertical="center" wrapText="1"/>
    </xf>
    <xf numFmtId="38" fontId="6" fillId="32" borderId="13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/>
    </xf>
    <xf numFmtId="38" fontId="7" fillId="32" borderId="12" xfId="0" applyNumberFormat="1" applyFont="1" applyFill="1" applyBorder="1" applyAlignment="1">
      <alignment/>
    </xf>
    <xf numFmtId="10" fontId="3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Fill="1" applyBorder="1" applyAlignment="1">
      <alignment horizontal="center" vertical="center" wrapText="1"/>
    </xf>
    <xf numFmtId="10" fontId="6" fillId="0" borderId="19" xfId="55" applyNumberFormat="1" applyFont="1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/>
    </xf>
    <xf numFmtId="38" fontId="6" fillId="32" borderId="13" xfId="0" applyNumberFormat="1" applyFont="1" applyFill="1" applyBorder="1" applyAlignment="1">
      <alignment vertical="center" wrapText="1"/>
    </xf>
    <xf numFmtId="10" fontId="6" fillId="32" borderId="14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0" fontId="0" fillId="0" borderId="0" xfId="53">
      <alignment/>
      <protection/>
    </xf>
    <xf numFmtId="0" fontId="5" fillId="0" borderId="0" xfId="53" applyFont="1" applyAlignment="1">
      <alignment horizontal="center" wrapText="1"/>
      <protection/>
    </xf>
    <xf numFmtId="0" fontId="8" fillId="0" borderId="13" xfId="53" applyFont="1" applyBorder="1" applyAlignment="1">
      <alignment horizontal="center" vertical="center"/>
      <protection/>
    </xf>
    <xf numFmtId="38" fontId="3" fillId="0" borderId="13" xfId="53" applyNumberFormat="1" applyFont="1" applyBorder="1" applyAlignment="1">
      <alignment horizontal="center" vertical="center" wrapText="1"/>
      <protection/>
    </xf>
    <xf numFmtId="37" fontId="0" fillId="0" borderId="13" xfId="53" applyNumberFormat="1" applyFont="1" applyBorder="1">
      <alignment/>
      <protection/>
    </xf>
    <xf numFmtId="0" fontId="8" fillId="0" borderId="14" xfId="53" applyFont="1" applyBorder="1" applyAlignment="1">
      <alignment horizontal="center" vertical="center"/>
      <protection/>
    </xf>
    <xf numFmtId="38" fontId="3" fillId="0" borderId="14" xfId="53" applyNumberFormat="1" applyFont="1" applyBorder="1" applyAlignment="1">
      <alignment horizontal="center" vertical="center" wrapText="1"/>
      <protection/>
    </xf>
    <xf numFmtId="37" fontId="0" fillId="0" borderId="14" xfId="53" applyNumberFormat="1" applyFont="1" applyBorder="1">
      <alignment/>
      <protection/>
    </xf>
    <xf numFmtId="0" fontId="8" fillId="0" borderId="10" xfId="53" applyFont="1" applyBorder="1" applyAlignment="1">
      <alignment horizontal="left" vertical="center"/>
      <protection/>
    </xf>
    <xf numFmtId="38" fontId="3" fillId="0" borderId="10" xfId="53" applyNumberFormat="1" applyFont="1" applyBorder="1" applyAlignment="1">
      <alignment horizontal="center" vertical="center" wrapText="1"/>
      <protection/>
    </xf>
    <xf numFmtId="37" fontId="0" fillId="0" borderId="10" xfId="53" applyNumberFormat="1" applyBorder="1">
      <alignment/>
      <protection/>
    </xf>
    <xf numFmtId="37" fontId="0" fillId="0" borderId="10" xfId="53" applyNumberForma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38" fontId="4" fillId="0" borderId="10" xfId="53" applyNumberFormat="1" applyFont="1" applyBorder="1">
      <alignment/>
      <protection/>
    </xf>
    <xf numFmtId="37" fontId="0" fillId="0" borderId="12" xfId="53" applyNumberFormat="1" applyBorder="1">
      <alignment/>
      <protection/>
    </xf>
    <xf numFmtId="204" fontId="5" fillId="0" borderId="0" xfId="53" applyNumberFormat="1" applyFont="1" applyBorder="1" applyAlignment="1">
      <alignment horizontal="center"/>
      <protection/>
    </xf>
    <xf numFmtId="37" fontId="0" fillId="35" borderId="13" xfId="53" applyNumberFormat="1" applyFont="1" applyFill="1" applyBorder="1">
      <alignment/>
      <protection/>
    </xf>
    <xf numFmtId="37" fontId="0" fillId="35" borderId="14" xfId="53" applyNumberFormat="1" applyFont="1" applyFill="1" applyBorder="1">
      <alignment/>
      <protection/>
    </xf>
    <xf numFmtId="37" fontId="0" fillId="35" borderId="10" xfId="53" applyNumberFormat="1" applyFill="1" applyBorder="1" applyAlignment="1">
      <alignment horizontal="center"/>
      <protection/>
    </xf>
    <xf numFmtId="37" fontId="0" fillId="35" borderId="10" xfId="53" applyNumberFormat="1" applyFill="1" applyBorder="1">
      <alignment/>
      <protection/>
    </xf>
    <xf numFmtId="204" fontId="5" fillId="0" borderId="2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 horizontal="center"/>
    </xf>
    <xf numFmtId="38" fontId="6" fillId="32" borderId="13" xfId="0" applyNumberFormat="1" applyFont="1" applyFill="1" applyBorder="1" applyAlignment="1">
      <alignment horizontal="center" vertical="center" wrapText="1"/>
    </xf>
    <xf numFmtId="38" fontId="6" fillId="32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04" fontId="5" fillId="0" borderId="2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 horizontal="center"/>
    </xf>
    <xf numFmtId="38" fontId="6" fillId="32" borderId="10" xfId="0" applyNumberFormat="1" applyFont="1" applyFill="1" applyBorder="1" applyAlignment="1">
      <alignment horizontal="center" vertical="center" wrapText="1"/>
    </xf>
    <xf numFmtId="38" fontId="3" fillId="0" borderId="21" xfId="0" applyNumberFormat="1" applyFont="1" applyBorder="1" applyAlignment="1">
      <alignment horizontal="center" vertical="center" wrapText="1"/>
    </xf>
    <xf numFmtId="38" fontId="3" fillId="0" borderId="2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9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204" fontId="5" fillId="0" borderId="20" xfId="53" applyNumberFormat="1" applyFont="1" applyBorder="1" applyAlignment="1">
      <alignment horizontal="center"/>
      <protection/>
    </xf>
    <xf numFmtId="214" fontId="0" fillId="0" borderId="0" xfId="0" applyNumberFormat="1" applyAlignment="1">
      <alignment/>
    </xf>
    <xf numFmtId="214" fontId="5" fillId="0" borderId="0" xfId="0" applyNumberFormat="1" applyFont="1" applyBorder="1" applyAlignment="1">
      <alignment horizontal="center"/>
    </xf>
    <xf numFmtId="214" fontId="3" fillId="0" borderId="13" xfId="0" applyNumberFormat="1" applyFont="1" applyBorder="1" applyAlignment="1">
      <alignment horizontal="center" vertical="center" wrapText="1"/>
    </xf>
    <xf numFmtId="214" fontId="3" fillId="0" borderId="14" xfId="0" applyNumberFormat="1" applyFont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>
      <alignment/>
    </xf>
    <xf numFmtId="214" fontId="7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quezada\AppData\Local\Microsoft\Windows\Temporary%20Internet%20Files\Content.Outlook\Z3C6YCDY\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tab.hrs.ext."/>
      <sheetName val="Viáticos"/>
    </sheetNames>
    <sheetDataSet>
      <sheetData sheetId="0">
        <row r="8">
          <cell r="B8">
            <v>460537</v>
          </cell>
          <cell r="C8">
            <v>1733828</v>
          </cell>
          <cell r="F8">
            <v>0</v>
          </cell>
          <cell r="G8">
            <v>99015</v>
          </cell>
          <cell r="H8">
            <v>75702</v>
          </cell>
          <cell r="I8">
            <v>166458</v>
          </cell>
          <cell r="J8">
            <v>100262</v>
          </cell>
          <cell r="K8">
            <v>15085</v>
          </cell>
        </row>
        <row r="9">
          <cell r="B9">
            <v>475120</v>
          </cell>
          <cell r="C9">
            <v>1429717</v>
          </cell>
          <cell r="F9">
            <v>20690</v>
          </cell>
          <cell r="G9">
            <v>102151</v>
          </cell>
          <cell r="H9">
            <v>76006</v>
          </cell>
          <cell r="I9">
            <v>167072</v>
          </cell>
          <cell r="J9">
            <v>100609</v>
          </cell>
          <cell r="K9">
            <v>15085</v>
          </cell>
        </row>
        <row r="10">
          <cell r="B10">
            <v>475120</v>
          </cell>
          <cell r="C10">
            <v>1429717</v>
          </cell>
          <cell r="F10">
            <v>20690</v>
          </cell>
          <cell r="G10">
            <v>102151</v>
          </cell>
          <cell r="H10">
            <v>76006</v>
          </cell>
          <cell r="I10">
            <v>167072</v>
          </cell>
          <cell r="J10">
            <v>100609</v>
          </cell>
          <cell r="K10">
            <v>15085</v>
          </cell>
        </row>
        <row r="11">
          <cell r="B11">
            <v>449676</v>
          </cell>
          <cell r="C11">
            <v>1387137</v>
          </cell>
          <cell r="F11">
            <v>20690</v>
          </cell>
          <cell r="G11">
            <v>96680</v>
          </cell>
          <cell r="H11">
            <v>78012</v>
          </cell>
          <cell r="I11">
            <v>170959</v>
          </cell>
          <cell r="J11">
            <v>102997</v>
          </cell>
          <cell r="K11">
            <v>15085</v>
          </cell>
        </row>
        <row r="12">
          <cell r="B12">
            <v>424751</v>
          </cell>
          <cell r="C12">
            <v>1192212</v>
          </cell>
          <cell r="F12">
            <v>20690</v>
          </cell>
          <cell r="G12">
            <v>91321</v>
          </cell>
          <cell r="H12">
            <v>80053</v>
          </cell>
          <cell r="I12">
            <v>174861</v>
          </cell>
          <cell r="J12">
            <v>105357</v>
          </cell>
          <cell r="K12">
            <v>15085</v>
          </cell>
        </row>
        <row r="13">
          <cell r="B13">
            <v>379417</v>
          </cell>
          <cell r="C13">
            <v>1007511</v>
          </cell>
          <cell r="F13">
            <v>23794</v>
          </cell>
          <cell r="G13">
            <v>81575</v>
          </cell>
          <cell r="H13">
            <v>74483</v>
          </cell>
          <cell r="I13">
            <v>195452</v>
          </cell>
          <cell r="J13">
            <v>109612</v>
          </cell>
          <cell r="K13">
            <v>15085</v>
          </cell>
        </row>
        <row r="14">
          <cell r="B14">
            <v>350950</v>
          </cell>
          <cell r="C14">
            <v>755559</v>
          </cell>
          <cell r="F14">
            <v>23794</v>
          </cell>
          <cell r="G14">
            <v>75454</v>
          </cell>
          <cell r="H14">
            <v>55549</v>
          </cell>
          <cell r="I14">
            <v>134778</v>
          </cell>
          <cell r="J14">
            <v>75943</v>
          </cell>
          <cell r="K14">
            <v>15085</v>
          </cell>
        </row>
        <row r="15">
          <cell r="B15">
            <v>309715</v>
          </cell>
          <cell r="C15">
            <v>580112</v>
          </cell>
          <cell r="F15">
            <v>23794</v>
          </cell>
          <cell r="G15">
            <v>66589</v>
          </cell>
          <cell r="H15">
            <v>42383</v>
          </cell>
          <cell r="I15">
            <v>102803</v>
          </cell>
          <cell r="J15">
            <v>57959</v>
          </cell>
          <cell r="K15">
            <v>15085</v>
          </cell>
        </row>
        <row r="16">
          <cell r="B16">
            <v>282628</v>
          </cell>
          <cell r="C16">
            <v>445746</v>
          </cell>
          <cell r="F16">
            <v>23794</v>
          </cell>
          <cell r="G16">
            <v>60765</v>
          </cell>
          <cell r="H16">
            <v>32309</v>
          </cell>
          <cell r="I16">
            <v>78376</v>
          </cell>
          <cell r="J16">
            <v>44165</v>
          </cell>
          <cell r="K16">
            <v>15085</v>
          </cell>
        </row>
        <row r="17">
          <cell r="B17">
            <v>263093</v>
          </cell>
          <cell r="C17">
            <v>336935</v>
          </cell>
          <cell r="F17">
            <v>23794</v>
          </cell>
          <cell r="G17">
            <v>56565</v>
          </cell>
          <cell r="H17">
            <v>24163</v>
          </cell>
          <cell r="I17">
            <v>58575</v>
          </cell>
          <cell r="J17">
            <v>33034</v>
          </cell>
          <cell r="K17">
            <v>15085</v>
          </cell>
        </row>
        <row r="18">
          <cell r="B18">
            <v>243577</v>
          </cell>
          <cell r="C18">
            <v>254592</v>
          </cell>
          <cell r="F18">
            <v>23794</v>
          </cell>
          <cell r="G18">
            <v>52369</v>
          </cell>
          <cell r="H18">
            <v>17985</v>
          </cell>
          <cell r="I18">
            <v>43659</v>
          </cell>
          <cell r="J18">
            <v>24581</v>
          </cell>
          <cell r="K18">
            <v>15085</v>
          </cell>
        </row>
        <row r="19">
          <cell r="B19">
            <v>225573</v>
          </cell>
          <cell r="C19">
            <v>187922</v>
          </cell>
          <cell r="F19">
            <v>39310</v>
          </cell>
          <cell r="G19">
            <v>48498</v>
          </cell>
          <cell r="H19">
            <v>14368</v>
          </cell>
          <cell r="I19">
            <v>36924</v>
          </cell>
          <cell r="J19">
            <v>21385</v>
          </cell>
          <cell r="K19">
            <v>56133</v>
          </cell>
        </row>
        <row r="20">
          <cell r="B20">
            <v>208863</v>
          </cell>
          <cell r="C20">
            <v>139841</v>
          </cell>
          <cell r="F20">
            <v>39310</v>
          </cell>
          <cell r="G20">
            <v>44906</v>
          </cell>
          <cell r="H20">
            <v>10367</v>
          </cell>
          <cell r="I20">
            <v>27260</v>
          </cell>
          <cell r="J20">
            <v>14431</v>
          </cell>
          <cell r="K20">
            <v>54472</v>
          </cell>
        </row>
        <row r="21">
          <cell r="B21">
            <v>193397</v>
          </cell>
          <cell r="C21">
            <v>105633</v>
          </cell>
          <cell r="F21">
            <v>39310</v>
          </cell>
          <cell r="G21">
            <v>41580</v>
          </cell>
          <cell r="H21">
            <v>7665</v>
          </cell>
          <cell r="I21">
            <v>20553</v>
          </cell>
          <cell r="J21">
            <v>10729</v>
          </cell>
          <cell r="K21">
            <v>54037</v>
          </cell>
        </row>
        <row r="22">
          <cell r="B22">
            <v>179152</v>
          </cell>
          <cell r="C22">
            <v>84847</v>
          </cell>
          <cell r="F22">
            <v>39310</v>
          </cell>
          <cell r="G22">
            <v>38518</v>
          </cell>
          <cell r="H22">
            <v>5997</v>
          </cell>
          <cell r="I22">
            <v>15940</v>
          </cell>
          <cell r="J22">
            <v>8380</v>
          </cell>
          <cell r="K22">
            <v>46534</v>
          </cell>
        </row>
        <row r="23">
          <cell r="B23">
            <v>165413</v>
          </cell>
          <cell r="C23">
            <v>83328</v>
          </cell>
          <cell r="F23">
            <v>39310</v>
          </cell>
          <cell r="G23">
            <v>35564</v>
          </cell>
          <cell r="H23">
            <v>5825</v>
          </cell>
          <cell r="I23">
            <v>15525</v>
          </cell>
          <cell r="J23">
            <v>8147</v>
          </cell>
          <cell r="K23">
            <v>49029</v>
          </cell>
        </row>
        <row r="24">
          <cell r="B24">
            <v>153334</v>
          </cell>
          <cell r="C24">
            <v>64428</v>
          </cell>
          <cell r="F24">
            <v>39310</v>
          </cell>
          <cell r="G24">
            <v>32967</v>
          </cell>
          <cell r="H24">
            <v>4178</v>
          </cell>
          <cell r="I24">
            <v>11188</v>
          </cell>
          <cell r="J24">
            <v>5849</v>
          </cell>
          <cell r="K24">
            <v>45610</v>
          </cell>
        </row>
        <row r="25">
          <cell r="B25">
            <v>141967</v>
          </cell>
          <cell r="C25">
            <v>62393</v>
          </cell>
          <cell r="F25">
            <v>39310</v>
          </cell>
          <cell r="G25">
            <v>30523</v>
          </cell>
          <cell r="H25">
            <v>3776</v>
          </cell>
          <cell r="I25">
            <v>10230</v>
          </cell>
          <cell r="J25">
            <v>5276</v>
          </cell>
          <cell r="K25">
            <v>45610</v>
          </cell>
        </row>
        <row r="26">
          <cell r="B26">
            <v>193397</v>
          </cell>
          <cell r="C26">
            <v>105633</v>
          </cell>
          <cell r="F26">
            <v>39310</v>
          </cell>
          <cell r="G26">
            <v>38679</v>
          </cell>
          <cell r="H26">
            <v>7665</v>
          </cell>
          <cell r="I26">
            <v>20553</v>
          </cell>
          <cell r="J26">
            <v>10729</v>
          </cell>
          <cell r="K26">
            <v>54037</v>
          </cell>
        </row>
        <row r="27">
          <cell r="B27">
            <v>179152</v>
          </cell>
          <cell r="C27">
            <v>84847</v>
          </cell>
          <cell r="F27">
            <v>39310</v>
          </cell>
          <cell r="G27">
            <v>35830</v>
          </cell>
          <cell r="H27">
            <v>5997</v>
          </cell>
          <cell r="I27">
            <v>15940</v>
          </cell>
          <cell r="J27">
            <v>8380</v>
          </cell>
          <cell r="K27">
            <v>46534</v>
          </cell>
        </row>
        <row r="28">
          <cell r="B28">
            <v>165413</v>
          </cell>
          <cell r="C28">
            <v>83328</v>
          </cell>
          <cell r="F28">
            <v>39310</v>
          </cell>
          <cell r="G28">
            <v>33083</v>
          </cell>
          <cell r="H28">
            <v>5825</v>
          </cell>
          <cell r="I28">
            <v>15525</v>
          </cell>
          <cell r="J28">
            <v>8147</v>
          </cell>
          <cell r="K28">
            <v>49029</v>
          </cell>
        </row>
        <row r="29">
          <cell r="B29">
            <v>153334</v>
          </cell>
          <cell r="C29">
            <v>64428</v>
          </cell>
          <cell r="F29">
            <v>39310</v>
          </cell>
          <cell r="G29">
            <v>30667</v>
          </cell>
          <cell r="H29">
            <v>4178</v>
          </cell>
          <cell r="I29">
            <v>11188</v>
          </cell>
          <cell r="J29">
            <v>5849</v>
          </cell>
          <cell r="K29">
            <v>45610</v>
          </cell>
        </row>
        <row r="30">
          <cell r="B30">
            <v>141967</v>
          </cell>
          <cell r="C30">
            <v>62393</v>
          </cell>
          <cell r="F30">
            <v>39310</v>
          </cell>
          <cell r="G30">
            <v>28393</v>
          </cell>
          <cell r="H30">
            <v>3776</v>
          </cell>
          <cell r="I30">
            <v>10230</v>
          </cell>
          <cell r="J30">
            <v>5276</v>
          </cell>
          <cell r="K30">
            <v>45610</v>
          </cell>
        </row>
        <row r="31">
          <cell r="B31">
            <v>132422</v>
          </cell>
          <cell r="C31">
            <v>68241</v>
          </cell>
          <cell r="F31">
            <v>39310</v>
          </cell>
          <cell r="G31">
            <v>26484</v>
          </cell>
          <cell r="H31">
            <v>3837</v>
          </cell>
          <cell r="I31">
            <v>10371</v>
          </cell>
          <cell r="J31">
            <v>5387</v>
          </cell>
          <cell r="K31">
            <v>47541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E37"/>
  <sheetViews>
    <sheetView showGridLines="0" tabSelected="1" zoomScale="90" zoomScaleNormal="90" zoomScalePageLayoutView="0" workbookViewId="0" topLeftCell="A4">
      <selection activeCell="B3" sqref="B3:S3"/>
    </sheetView>
  </sheetViews>
  <sheetFormatPr defaultColWidth="11.421875" defaultRowHeight="12.75"/>
  <cols>
    <col min="2" max="2" width="5.28125" style="0" customWidth="1"/>
    <col min="3" max="3" width="10.8515625" style="122" bestFit="1" customWidth="1"/>
    <col min="4" max="4" width="13.7109375" style="0" bestFit="1" customWidth="1"/>
    <col min="5" max="5" width="12.140625" style="0" bestFit="1" customWidth="1"/>
    <col min="6" max="6" width="11.8515625" style="0" bestFit="1" customWidth="1"/>
    <col min="7" max="7" width="9.57421875" style="0" bestFit="1" customWidth="1"/>
    <col min="8" max="8" width="10.8515625" style="0" bestFit="1" customWidth="1"/>
    <col min="9" max="9" width="9.140625" style="0" bestFit="1" customWidth="1"/>
    <col min="10" max="10" width="10.8515625" style="0" bestFit="1" customWidth="1"/>
    <col min="11" max="11" width="10.140625" style="0" bestFit="1" customWidth="1"/>
    <col min="12" max="12" width="10.421875" style="0" bestFit="1" customWidth="1"/>
    <col min="13" max="13" width="12.00390625" style="0" bestFit="1" customWidth="1"/>
    <col min="14" max="15" width="9.140625" style="0" bestFit="1" customWidth="1"/>
    <col min="16" max="17" width="12.00390625" style="0" bestFit="1" customWidth="1"/>
    <col min="18" max="18" width="6.7109375" style="0" customWidth="1"/>
    <col min="19" max="19" width="2.00390625" style="0" customWidth="1"/>
    <col min="20" max="20" width="12.140625" style="0" customWidth="1"/>
    <col min="21" max="22" width="12.140625" style="0" bestFit="1" customWidth="1"/>
    <col min="23" max="23" width="11.00390625" style="0" customWidth="1"/>
    <col min="24" max="24" width="8.8515625" style="0" customWidth="1"/>
    <col min="25" max="25" width="10.8515625" style="0" customWidth="1"/>
    <col min="26" max="26" width="11.00390625" style="64" customWidth="1"/>
    <col min="27" max="27" width="8.00390625" style="0" customWidth="1"/>
    <col min="28" max="28" width="11.8515625" style="0" bestFit="1" customWidth="1"/>
    <col min="29" max="31" width="11.00390625" style="0" bestFit="1" customWidth="1"/>
  </cols>
  <sheetData>
    <row r="1" spans="2:31" ht="61.5" customHeight="1">
      <c r="B1" s="1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T1" s="2"/>
      <c r="U1" s="2"/>
      <c r="V1" s="2"/>
      <c r="W1" s="2"/>
      <c r="X1" s="2"/>
      <c r="Y1" s="2"/>
      <c r="Z1" s="63"/>
      <c r="AA1" s="2"/>
      <c r="AB1" s="2"/>
      <c r="AC1" s="2"/>
      <c r="AD1" s="2"/>
      <c r="AE1" s="2"/>
    </row>
    <row r="2" spans="2:27" ht="32.25" customHeight="1">
      <c r="B2" s="107" t="s">
        <v>12</v>
      </c>
      <c r="C2" s="107"/>
      <c r="D2" s="107"/>
      <c r="E2" s="107"/>
      <c r="F2" s="107"/>
      <c r="G2" s="107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AA2" s="2"/>
    </row>
    <row r="3" spans="2:31" ht="42.75" customHeight="1">
      <c r="B3" s="108" t="s">
        <v>60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37"/>
      <c r="U3" s="37"/>
      <c r="V3" s="37"/>
      <c r="W3" s="37"/>
      <c r="X3" s="37"/>
      <c r="Y3" s="37"/>
      <c r="Z3" s="65"/>
      <c r="AA3" s="37"/>
      <c r="AB3" s="37"/>
      <c r="AC3" s="37"/>
      <c r="AD3" s="37"/>
      <c r="AE3" s="37"/>
    </row>
    <row r="4" spans="2:19" ht="12.75">
      <c r="B4" s="110">
        <v>0.05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2:19" ht="12.75">
      <c r="B5" s="101"/>
      <c r="C5" s="123"/>
      <c r="D5" s="101"/>
      <c r="E5" s="101"/>
      <c r="F5" s="101"/>
      <c r="G5" s="101"/>
      <c r="H5" s="101"/>
      <c r="I5" s="101"/>
      <c r="J5" s="101" t="s">
        <v>61</v>
      </c>
      <c r="K5" s="101"/>
      <c r="L5" s="101"/>
      <c r="M5" s="101"/>
      <c r="N5" s="101"/>
      <c r="O5" s="101"/>
      <c r="P5" s="100"/>
      <c r="Q5" s="100"/>
      <c r="R5" s="101"/>
      <c r="S5" s="101"/>
    </row>
    <row r="6" spans="2:31" ht="41.25" customHeight="1">
      <c r="B6" s="59" t="s">
        <v>0</v>
      </c>
      <c r="C6" s="124" t="s">
        <v>13</v>
      </c>
      <c r="D6" s="15" t="s">
        <v>14</v>
      </c>
      <c r="E6" s="15" t="s">
        <v>40</v>
      </c>
      <c r="F6" s="15" t="s">
        <v>41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6" t="s">
        <v>20</v>
      </c>
      <c r="M6" s="102" t="s">
        <v>11</v>
      </c>
      <c r="N6" s="15" t="s">
        <v>47</v>
      </c>
      <c r="O6" s="15" t="s">
        <v>45</v>
      </c>
      <c r="P6" s="113" t="s">
        <v>21</v>
      </c>
      <c r="Q6" s="114"/>
      <c r="R6" s="104" t="s">
        <v>0</v>
      </c>
      <c r="S6" s="61"/>
      <c r="T6" s="39" t="s">
        <v>42</v>
      </c>
      <c r="U6" s="102" t="s">
        <v>43</v>
      </c>
      <c r="V6" s="102" t="s">
        <v>43</v>
      </c>
      <c r="W6" s="68" t="s">
        <v>44</v>
      </c>
      <c r="X6" s="75" t="str">
        <f>N6</f>
        <v>APOR. 
PATR.</v>
      </c>
      <c r="Y6" s="102" t="s">
        <v>46</v>
      </c>
      <c r="Z6" s="72"/>
      <c r="AA6" s="104" t="s">
        <v>0</v>
      </c>
      <c r="AB6" s="39" t="s">
        <v>42</v>
      </c>
      <c r="AC6" s="102" t="s">
        <v>43</v>
      </c>
      <c r="AD6" s="102" t="s">
        <v>43</v>
      </c>
      <c r="AE6" s="102" t="s">
        <v>43</v>
      </c>
    </row>
    <row r="7" spans="2:31" ht="16.5" customHeight="1">
      <c r="B7" s="60"/>
      <c r="C7" s="125" t="s">
        <v>50</v>
      </c>
      <c r="D7" s="18"/>
      <c r="E7" s="18"/>
      <c r="F7" s="18"/>
      <c r="G7" s="18"/>
      <c r="H7" s="18"/>
      <c r="I7" s="18"/>
      <c r="J7" s="18"/>
      <c r="K7" s="18"/>
      <c r="L7" s="19"/>
      <c r="M7" s="103"/>
      <c r="N7" s="71">
        <v>0.0163</v>
      </c>
      <c r="O7" s="71">
        <v>0.0149</v>
      </c>
      <c r="P7" s="15"/>
      <c r="Q7" s="17"/>
      <c r="R7" s="105"/>
      <c r="T7" s="40"/>
      <c r="U7" s="103"/>
      <c r="V7" s="103"/>
      <c r="W7" s="67"/>
      <c r="X7" s="76">
        <f>N7+O7</f>
        <v>0.0312</v>
      </c>
      <c r="Y7" s="103"/>
      <c r="Z7" s="72"/>
      <c r="AA7" s="105"/>
      <c r="AB7" s="40"/>
      <c r="AC7" s="103"/>
      <c r="AD7" s="103"/>
      <c r="AE7" s="103"/>
    </row>
    <row r="8" spans="2:31" ht="10.5" customHeight="1">
      <c r="B8" s="12"/>
      <c r="C8" s="126"/>
      <c r="D8" s="13"/>
      <c r="E8" s="13"/>
      <c r="F8" s="13"/>
      <c r="G8" s="13"/>
      <c r="H8" s="13"/>
      <c r="I8" s="13"/>
      <c r="J8" s="13"/>
      <c r="K8" s="13"/>
      <c r="L8" s="14"/>
      <c r="M8" s="112"/>
      <c r="N8" s="13"/>
      <c r="O8" s="13"/>
      <c r="P8" s="13" t="s">
        <v>22</v>
      </c>
      <c r="Q8" s="20" t="s">
        <v>23</v>
      </c>
      <c r="R8" s="106"/>
      <c r="T8" s="41"/>
      <c r="U8" s="62">
        <v>0.06</v>
      </c>
      <c r="V8" s="62">
        <v>0.04</v>
      </c>
      <c r="W8" s="62">
        <f aca="true" t="shared" si="0" ref="W8:W32">U8+V8</f>
        <v>0.1</v>
      </c>
      <c r="X8" s="62"/>
      <c r="Y8" s="62"/>
      <c r="Z8" s="73"/>
      <c r="AA8" s="106"/>
      <c r="AB8" s="41"/>
      <c r="AC8" s="62">
        <f>U8</f>
        <v>0.06</v>
      </c>
      <c r="AD8" s="62">
        <f>V8</f>
        <v>0.04</v>
      </c>
      <c r="AE8" s="62">
        <f aca="true" t="shared" si="1" ref="AE8:AE27">AC8+AD8</f>
        <v>0.1</v>
      </c>
    </row>
    <row r="9" spans="2:31" ht="16.5" customHeight="1">
      <c r="B9" s="9">
        <v>2</v>
      </c>
      <c r="C9" s="127">
        <v>483565</v>
      </c>
      <c r="D9" s="127">
        <v>1820520</v>
      </c>
      <c r="E9" s="127">
        <f>ROUND((C9+D9)*100%,0)</f>
        <v>2304085</v>
      </c>
      <c r="F9" s="127">
        <v>0</v>
      </c>
      <c r="G9" s="127">
        <v>0</v>
      </c>
      <c r="H9" s="127">
        <f>ROUND(C9*21.5%,0)</f>
        <v>103966</v>
      </c>
      <c r="I9" s="127">
        <v>79487</v>
      </c>
      <c r="J9" s="127">
        <v>174780</v>
      </c>
      <c r="K9" s="127">
        <v>105276</v>
      </c>
      <c r="L9" s="127">
        <v>15839</v>
      </c>
      <c r="M9" s="127">
        <f aca="true" t="shared" si="2" ref="M9:M32">SUM(C9:L9)-K9</f>
        <v>4982242</v>
      </c>
      <c r="N9" s="127">
        <f aca="true" t="shared" si="3" ref="N9:N32">ROUND(M9*$N$7,0)</f>
        <v>81211</v>
      </c>
      <c r="O9" s="127">
        <f aca="true" t="shared" si="4" ref="O9:O32">ROUND(M9*$O$7,0)</f>
        <v>74235</v>
      </c>
      <c r="P9" s="127">
        <f aca="true" t="shared" si="5" ref="P9:P32">SUM(M9:O9)</f>
        <v>5137688</v>
      </c>
      <c r="Q9" s="127">
        <f aca="true" t="shared" si="6" ref="Q9:Q32">SUM(M9:O9)+K9</f>
        <v>5242964</v>
      </c>
      <c r="R9" s="9">
        <v>2</v>
      </c>
      <c r="T9" s="127">
        <f>$C9+$D9+$G9+$L9</f>
        <v>2319924</v>
      </c>
      <c r="U9" s="127">
        <f aca="true" t="shared" si="7" ref="U9:U32">ROUND(T9*$U$8,0)</f>
        <v>139195</v>
      </c>
      <c r="V9" s="127">
        <f>ROUND(T9*$V$8,0)</f>
        <v>92797</v>
      </c>
      <c r="W9" s="127">
        <f t="shared" si="0"/>
        <v>231992</v>
      </c>
      <c r="X9" s="127">
        <v>0</v>
      </c>
      <c r="Y9" s="127">
        <f aca="true" t="shared" si="8" ref="Y9:Y32">SUM(W9:X9)</f>
        <v>231992</v>
      </c>
      <c r="Z9" s="74"/>
      <c r="AA9" s="9">
        <v>2</v>
      </c>
      <c r="AB9" s="127">
        <f>$C9+$D9+$G9+$L9</f>
        <v>2319924</v>
      </c>
      <c r="AC9" s="127">
        <f aca="true" t="shared" si="9" ref="AC9:AC27">ROUND(AB9*$U$8,0)</f>
        <v>139195</v>
      </c>
      <c r="AD9" s="127">
        <f>ROUND(AB9*$AD$8,0)</f>
        <v>92797</v>
      </c>
      <c r="AE9" s="127">
        <f t="shared" si="1"/>
        <v>231992</v>
      </c>
    </row>
    <row r="10" spans="2:31" ht="16.5" customHeight="1">
      <c r="B10" s="10" t="s">
        <v>35</v>
      </c>
      <c r="C10" s="127">
        <v>503238</v>
      </c>
      <c r="D10" s="127">
        <v>1501203</v>
      </c>
      <c r="E10" s="127">
        <v>0</v>
      </c>
      <c r="F10" s="127">
        <f>ROUND(((C10+D10)*20%+(C10+D10)*30%),0)</f>
        <v>1002221</v>
      </c>
      <c r="G10" s="127">
        <v>21726</v>
      </c>
      <c r="H10" s="127">
        <f aca="true" t="shared" si="10" ref="H10:H26">ROUND(C10*21.5%,0)</f>
        <v>108196</v>
      </c>
      <c r="I10" s="127">
        <v>79806</v>
      </c>
      <c r="J10" s="127">
        <v>175426</v>
      </c>
      <c r="K10" s="127">
        <v>105638</v>
      </c>
      <c r="L10" s="127">
        <v>15839</v>
      </c>
      <c r="M10" s="127">
        <f t="shared" si="2"/>
        <v>3407655</v>
      </c>
      <c r="N10" s="127">
        <f t="shared" si="3"/>
        <v>55545</v>
      </c>
      <c r="O10" s="127">
        <f t="shared" si="4"/>
        <v>50774</v>
      </c>
      <c r="P10" s="127">
        <f t="shared" si="5"/>
        <v>3513974</v>
      </c>
      <c r="Q10" s="127">
        <f t="shared" si="6"/>
        <v>3619612</v>
      </c>
      <c r="R10" s="10" t="s">
        <v>34</v>
      </c>
      <c r="T10" s="127">
        <v>0</v>
      </c>
      <c r="U10" s="127">
        <f t="shared" si="7"/>
        <v>0</v>
      </c>
      <c r="V10" s="127">
        <f>ROUND(U10*$U$8,0)</f>
        <v>0</v>
      </c>
      <c r="W10" s="127">
        <f t="shared" si="0"/>
        <v>0</v>
      </c>
      <c r="X10" s="127">
        <v>0</v>
      </c>
      <c r="Y10" s="127">
        <f t="shared" si="8"/>
        <v>0</v>
      </c>
      <c r="Z10" s="74"/>
      <c r="AA10" s="10" t="s">
        <v>34</v>
      </c>
      <c r="AB10" s="127">
        <v>0</v>
      </c>
      <c r="AC10" s="127">
        <f t="shared" si="9"/>
        <v>0</v>
      </c>
      <c r="AD10" s="127">
        <f>ROUND(AC10*$U$8,0)</f>
        <v>0</v>
      </c>
      <c r="AE10" s="127">
        <f t="shared" si="1"/>
        <v>0</v>
      </c>
    </row>
    <row r="11" spans="2:31" ht="16.5" customHeight="1">
      <c r="B11" s="10">
        <v>3</v>
      </c>
      <c r="C11" s="127">
        <v>503238</v>
      </c>
      <c r="D11" s="127">
        <v>1501203</v>
      </c>
      <c r="E11" s="127">
        <v>0</v>
      </c>
      <c r="F11" s="127">
        <v>0</v>
      </c>
      <c r="G11" s="127">
        <v>21726</v>
      </c>
      <c r="H11" s="127">
        <f t="shared" si="10"/>
        <v>108196</v>
      </c>
      <c r="I11" s="127">
        <v>79806</v>
      </c>
      <c r="J11" s="127">
        <v>175426</v>
      </c>
      <c r="K11" s="127">
        <v>105638</v>
      </c>
      <c r="L11" s="127">
        <v>15839</v>
      </c>
      <c r="M11" s="127">
        <f t="shared" si="2"/>
        <v>2405434</v>
      </c>
      <c r="N11" s="127">
        <f t="shared" si="3"/>
        <v>39209</v>
      </c>
      <c r="O11" s="127">
        <f t="shared" si="4"/>
        <v>35841</v>
      </c>
      <c r="P11" s="127">
        <f t="shared" si="5"/>
        <v>2480484</v>
      </c>
      <c r="Q11" s="127">
        <f t="shared" si="6"/>
        <v>2586122</v>
      </c>
      <c r="R11" s="10">
        <v>3</v>
      </c>
      <c r="T11" s="127">
        <f aca="true" t="shared" si="11" ref="T11:T32">C11+D11+G11+L11</f>
        <v>2042006</v>
      </c>
      <c r="U11" s="127">
        <f t="shared" si="7"/>
        <v>122520</v>
      </c>
      <c r="V11" s="127">
        <f aca="true" t="shared" si="12" ref="V11:V32">ROUND(T11*$V$8,0)</f>
        <v>81680</v>
      </c>
      <c r="W11" s="127">
        <f t="shared" si="0"/>
        <v>204200</v>
      </c>
      <c r="X11" s="127">
        <v>0</v>
      </c>
      <c r="Y11" s="127">
        <f t="shared" si="8"/>
        <v>204200</v>
      </c>
      <c r="Z11" s="74"/>
      <c r="AA11" s="10">
        <v>3</v>
      </c>
      <c r="AB11" s="127">
        <f aca="true" t="shared" si="13" ref="AB11:AB26">$C11+$D11+$G11+$L11</f>
        <v>2042006</v>
      </c>
      <c r="AC11" s="127">
        <f t="shared" si="9"/>
        <v>122520</v>
      </c>
      <c r="AD11" s="127">
        <f aca="true" t="shared" si="14" ref="AD11:AD27">ROUND(AB11*$AD$8,0)</f>
        <v>81680</v>
      </c>
      <c r="AE11" s="127">
        <f t="shared" si="1"/>
        <v>204200</v>
      </c>
    </row>
    <row r="12" spans="2:31" ht="16.5" customHeight="1">
      <c r="B12" s="10">
        <v>4</v>
      </c>
      <c r="C12" s="127">
        <v>475712</v>
      </c>
      <c r="D12" s="127">
        <v>1456494</v>
      </c>
      <c r="E12" s="127">
        <v>0</v>
      </c>
      <c r="F12" s="127">
        <v>0</v>
      </c>
      <c r="G12" s="127">
        <v>21726</v>
      </c>
      <c r="H12" s="127">
        <f t="shared" si="10"/>
        <v>102278</v>
      </c>
      <c r="I12" s="127">
        <v>81913</v>
      </c>
      <c r="J12" s="127">
        <v>179507</v>
      </c>
      <c r="K12" s="127">
        <v>108147</v>
      </c>
      <c r="L12" s="127">
        <v>15839</v>
      </c>
      <c r="M12" s="127">
        <f t="shared" si="2"/>
        <v>2333469</v>
      </c>
      <c r="N12" s="127">
        <f t="shared" si="3"/>
        <v>38036</v>
      </c>
      <c r="O12" s="127">
        <f t="shared" si="4"/>
        <v>34769</v>
      </c>
      <c r="P12" s="127">
        <f t="shared" si="5"/>
        <v>2406274</v>
      </c>
      <c r="Q12" s="127">
        <f t="shared" si="6"/>
        <v>2514421</v>
      </c>
      <c r="R12" s="10">
        <v>4</v>
      </c>
      <c r="T12" s="127">
        <f t="shared" si="11"/>
        <v>1969771</v>
      </c>
      <c r="U12" s="127">
        <f t="shared" si="7"/>
        <v>118186</v>
      </c>
      <c r="V12" s="127">
        <f t="shared" si="12"/>
        <v>78791</v>
      </c>
      <c r="W12" s="127">
        <f t="shared" si="0"/>
        <v>196977</v>
      </c>
      <c r="X12" s="127">
        <v>0</v>
      </c>
      <c r="Y12" s="127">
        <f t="shared" si="8"/>
        <v>196977</v>
      </c>
      <c r="Z12" s="74"/>
      <c r="AA12" s="10">
        <v>4</v>
      </c>
      <c r="AB12" s="127">
        <f t="shared" si="13"/>
        <v>1969771</v>
      </c>
      <c r="AC12" s="127">
        <f t="shared" si="9"/>
        <v>118186</v>
      </c>
      <c r="AD12" s="127">
        <f t="shared" si="14"/>
        <v>78791</v>
      </c>
      <c r="AE12" s="127">
        <f t="shared" si="1"/>
        <v>196977</v>
      </c>
    </row>
    <row r="13" spans="2:31" ht="16.5" customHeight="1">
      <c r="B13" s="10">
        <v>5</v>
      </c>
      <c r="C13" s="127">
        <v>449139</v>
      </c>
      <c r="D13" s="127">
        <v>1251823</v>
      </c>
      <c r="E13" s="127">
        <v>0</v>
      </c>
      <c r="F13" s="127">
        <v>0</v>
      </c>
      <c r="G13" s="127">
        <v>21726</v>
      </c>
      <c r="H13" s="127">
        <f t="shared" si="10"/>
        <v>96565</v>
      </c>
      <c r="I13" s="127">
        <v>84056</v>
      </c>
      <c r="J13" s="127">
        <v>183604</v>
      </c>
      <c r="K13" s="127">
        <v>110625</v>
      </c>
      <c r="L13" s="127">
        <v>15839</v>
      </c>
      <c r="M13" s="127">
        <f t="shared" si="2"/>
        <v>2102752</v>
      </c>
      <c r="N13" s="127">
        <f t="shared" si="3"/>
        <v>34275</v>
      </c>
      <c r="O13" s="127">
        <f t="shared" si="4"/>
        <v>31331</v>
      </c>
      <c r="P13" s="127">
        <f t="shared" si="5"/>
        <v>2168358</v>
      </c>
      <c r="Q13" s="127">
        <f t="shared" si="6"/>
        <v>2278983</v>
      </c>
      <c r="R13" s="10">
        <v>5</v>
      </c>
      <c r="T13" s="127">
        <f t="shared" si="11"/>
        <v>1738527</v>
      </c>
      <c r="U13" s="127">
        <f t="shared" si="7"/>
        <v>104312</v>
      </c>
      <c r="V13" s="127">
        <f t="shared" si="12"/>
        <v>69541</v>
      </c>
      <c r="W13" s="127">
        <f t="shared" si="0"/>
        <v>173853</v>
      </c>
      <c r="X13" s="127">
        <v>0</v>
      </c>
      <c r="Y13" s="127">
        <f t="shared" si="8"/>
        <v>173853</v>
      </c>
      <c r="Z13" s="74"/>
      <c r="AA13" s="10">
        <v>5</v>
      </c>
      <c r="AB13" s="127">
        <f t="shared" si="13"/>
        <v>1738527</v>
      </c>
      <c r="AC13" s="127">
        <f t="shared" si="9"/>
        <v>104312</v>
      </c>
      <c r="AD13" s="127">
        <f t="shared" si="14"/>
        <v>69541</v>
      </c>
      <c r="AE13" s="127">
        <f t="shared" si="1"/>
        <v>173853</v>
      </c>
    </row>
    <row r="14" spans="2:31" ht="16.5" customHeight="1">
      <c r="B14" s="10">
        <v>6</v>
      </c>
      <c r="C14" s="127">
        <v>409689</v>
      </c>
      <c r="D14" s="127">
        <v>1057886</v>
      </c>
      <c r="E14" s="127">
        <v>0</v>
      </c>
      <c r="F14" s="127">
        <v>0</v>
      </c>
      <c r="G14" s="127">
        <v>24984</v>
      </c>
      <c r="H14" s="127">
        <f t="shared" si="10"/>
        <v>88083</v>
      </c>
      <c r="I14" s="127">
        <v>78207</v>
      </c>
      <c r="J14" s="127">
        <v>205226</v>
      </c>
      <c r="K14" s="127">
        <v>115092</v>
      </c>
      <c r="L14" s="127">
        <v>15839</v>
      </c>
      <c r="M14" s="127">
        <f t="shared" si="2"/>
        <v>1879914</v>
      </c>
      <c r="N14" s="127">
        <f t="shared" si="3"/>
        <v>30643</v>
      </c>
      <c r="O14" s="127">
        <f t="shared" si="4"/>
        <v>28011</v>
      </c>
      <c r="P14" s="127">
        <f t="shared" si="5"/>
        <v>1938568</v>
      </c>
      <c r="Q14" s="127">
        <f t="shared" si="6"/>
        <v>2053660</v>
      </c>
      <c r="R14" s="10">
        <v>6</v>
      </c>
      <c r="T14" s="127">
        <f t="shared" si="11"/>
        <v>1508398</v>
      </c>
      <c r="U14" s="127">
        <f t="shared" si="7"/>
        <v>90504</v>
      </c>
      <c r="V14" s="127">
        <f t="shared" si="12"/>
        <v>60336</v>
      </c>
      <c r="W14" s="127">
        <f t="shared" si="0"/>
        <v>150840</v>
      </c>
      <c r="X14" s="127">
        <v>0</v>
      </c>
      <c r="Y14" s="127">
        <f t="shared" si="8"/>
        <v>150840</v>
      </c>
      <c r="Z14" s="74"/>
      <c r="AA14" s="10">
        <v>6</v>
      </c>
      <c r="AB14" s="127">
        <f t="shared" si="13"/>
        <v>1508398</v>
      </c>
      <c r="AC14" s="127">
        <f t="shared" si="9"/>
        <v>90504</v>
      </c>
      <c r="AD14" s="127">
        <f t="shared" si="14"/>
        <v>60336</v>
      </c>
      <c r="AE14" s="127">
        <f t="shared" si="1"/>
        <v>150840</v>
      </c>
    </row>
    <row r="15" spans="2:31" ht="16.5" customHeight="1">
      <c r="B15" s="10">
        <v>7</v>
      </c>
      <c r="C15" s="127">
        <v>378436</v>
      </c>
      <c r="D15" s="127">
        <v>793337</v>
      </c>
      <c r="E15" s="127">
        <v>0</v>
      </c>
      <c r="F15" s="127">
        <v>0</v>
      </c>
      <c r="G15" s="127">
        <v>24984</v>
      </c>
      <c r="H15" s="127">
        <f t="shared" si="10"/>
        <v>81364</v>
      </c>
      <c r="I15" s="127">
        <v>58326</v>
      </c>
      <c r="J15" s="127">
        <v>141517</v>
      </c>
      <c r="K15" s="127">
        <v>79741</v>
      </c>
      <c r="L15" s="127">
        <v>15839</v>
      </c>
      <c r="M15" s="127">
        <f t="shared" si="2"/>
        <v>1493803</v>
      </c>
      <c r="N15" s="127">
        <f t="shared" si="3"/>
        <v>24349</v>
      </c>
      <c r="O15" s="127">
        <f t="shared" si="4"/>
        <v>22258</v>
      </c>
      <c r="P15" s="127">
        <f t="shared" si="5"/>
        <v>1540410</v>
      </c>
      <c r="Q15" s="127">
        <f t="shared" si="6"/>
        <v>1620151</v>
      </c>
      <c r="R15" s="10">
        <v>7</v>
      </c>
      <c r="T15" s="127">
        <f t="shared" si="11"/>
        <v>1212596</v>
      </c>
      <c r="U15" s="127">
        <f t="shared" si="7"/>
        <v>72756</v>
      </c>
      <c r="V15" s="127">
        <f t="shared" si="12"/>
        <v>48504</v>
      </c>
      <c r="W15" s="127">
        <f t="shared" si="0"/>
        <v>121260</v>
      </c>
      <c r="X15" s="127">
        <f aca="true" t="shared" si="15" ref="X15:X32">ROUND(W15*$X$7,0)</f>
        <v>3783</v>
      </c>
      <c r="Y15" s="127">
        <f t="shared" si="8"/>
        <v>125043</v>
      </c>
      <c r="Z15" s="74"/>
      <c r="AA15" s="10">
        <v>7</v>
      </c>
      <c r="AB15" s="127">
        <f t="shared" si="13"/>
        <v>1212596</v>
      </c>
      <c r="AC15" s="127">
        <f t="shared" si="9"/>
        <v>72756</v>
      </c>
      <c r="AD15" s="127">
        <f t="shared" si="14"/>
        <v>48504</v>
      </c>
      <c r="AE15" s="127">
        <f t="shared" si="1"/>
        <v>121260</v>
      </c>
    </row>
    <row r="16" spans="2:31" ht="16.5" customHeight="1">
      <c r="B16" s="10">
        <v>8</v>
      </c>
      <c r="C16" s="127">
        <v>340362</v>
      </c>
      <c r="D16" s="127">
        <v>609118</v>
      </c>
      <c r="E16" s="127">
        <v>0</v>
      </c>
      <c r="F16" s="127">
        <v>0</v>
      </c>
      <c r="G16" s="127">
        <v>24984</v>
      </c>
      <c r="H16" s="127">
        <f t="shared" si="10"/>
        <v>73178</v>
      </c>
      <c r="I16" s="127">
        <v>44502</v>
      </c>
      <c r="J16" s="127">
        <v>107943</v>
      </c>
      <c r="K16" s="127">
        <v>60857</v>
      </c>
      <c r="L16" s="127">
        <v>15839</v>
      </c>
      <c r="M16" s="127">
        <f t="shared" si="2"/>
        <v>1215926</v>
      </c>
      <c r="N16" s="127">
        <f t="shared" si="3"/>
        <v>19820</v>
      </c>
      <c r="O16" s="127">
        <f t="shared" si="4"/>
        <v>18117</v>
      </c>
      <c r="P16" s="127">
        <f t="shared" si="5"/>
        <v>1253863</v>
      </c>
      <c r="Q16" s="127">
        <f t="shared" si="6"/>
        <v>1314720</v>
      </c>
      <c r="R16" s="10">
        <v>8</v>
      </c>
      <c r="T16" s="127">
        <f t="shared" si="11"/>
        <v>990303</v>
      </c>
      <c r="U16" s="127">
        <f t="shared" si="7"/>
        <v>59418</v>
      </c>
      <c r="V16" s="127">
        <f t="shared" si="12"/>
        <v>39612</v>
      </c>
      <c r="W16" s="127">
        <f t="shared" si="0"/>
        <v>99030</v>
      </c>
      <c r="X16" s="127">
        <f t="shared" si="15"/>
        <v>3090</v>
      </c>
      <c r="Y16" s="127">
        <f t="shared" si="8"/>
        <v>102120</v>
      </c>
      <c r="Z16" s="74"/>
      <c r="AA16" s="10">
        <v>8</v>
      </c>
      <c r="AB16" s="127">
        <f t="shared" si="13"/>
        <v>990303</v>
      </c>
      <c r="AC16" s="127">
        <f t="shared" si="9"/>
        <v>59418</v>
      </c>
      <c r="AD16" s="127">
        <f t="shared" si="14"/>
        <v>39612</v>
      </c>
      <c r="AE16" s="127">
        <f t="shared" si="1"/>
        <v>99030</v>
      </c>
    </row>
    <row r="17" spans="2:31" ht="16.5" customHeight="1">
      <c r="B17" s="10">
        <v>9</v>
      </c>
      <c r="C17" s="127">
        <v>312409</v>
      </c>
      <c r="D17" s="127">
        <v>468033</v>
      </c>
      <c r="E17" s="127">
        <v>0</v>
      </c>
      <c r="F17" s="127">
        <v>0</v>
      </c>
      <c r="G17" s="127">
        <v>24984</v>
      </c>
      <c r="H17" s="127">
        <f t="shared" si="10"/>
        <v>67168</v>
      </c>
      <c r="I17" s="127">
        <v>33923</v>
      </c>
      <c r="J17" s="127">
        <v>82296</v>
      </c>
      <c r="K17" s="127">
        <v>46374</v>
      </c>
      <c r="L17" s="127">
        <v>15839</v>
      </c>
      <c r="M17" s="127">
        <f t="shared" si="2"/>
        <v>1004652</v>
      </c>
      <c r="N17" s="127">
        <f t="shared" si="3"/>
        <v>16376</v>
      </c>
      <c r="O17" s="127">
        <f t="shared" si="4"/>
        <v>14969</v>
      </c>
      <c r="P17" s="127">
        <f t="shared" si="5"/>
        <v>1035997</v>
      </c>
      <c r="Q17" s="127">
        <f t="shared" si="6"/>
        <v>1082371</v>
      </c>
      <c r="R17" s="10">
        <v>9</v>
      </c>
      <c r="T17" s="127">
        <f t="shared" si="11"/>
        <v>821265</v>
      </c>
      <c r="U17" s="127">
        <f t="shared" si="7"/>
        <v>49276</v>
      </c>
      <c r="V17" s="127">
        <f t="shared" si="12"/>
        <v>32851</v>
      </c>
      <c r="W17" s="127">
        <f t="shared" si="0"/>
        <v>82127</v>
      </c>
      <c r="X17" s="127">
        <f t="shared" si="15"/>
        <v>2562</v>
      </c>
      <c r="Y17" s="127">
        <f t="shared" si="8"/>
        <v>84689</v>
      </c>
      <c r="Z17" s="74"/>
      <c r="AA17" s="10">
        <v>9</v>
      </c>
      <c r="AB17" s="127">
        <f t="shared" si="13"/>
        <v>821265</v>
      </c>
      <c r="AC17" s="127">
        <f t="shared" si="9"/>
        <v>49276</v>
      </c>
      <c r="AD17" s="127">
        <f t="shared" si="14"/>
        <v>32851</v>
      </c>
      <c r="AE17" s="127">
        <f t="shared" si="1"/>
        <v>82127</v>
      </c>
    </row>
    <row r="18" spans="2:31" ht="16.5" customHeight="1">
      <c r="B18" s="10">
        <v>10</v>
      </c>
      <c r="C18" s="127">
        <v>290198</v>
      </c>
      <c r="D18" s="127">
        <v>353782</v>
      </c>
      <c r="E18" s="127">
        <v>0</v>
      </c>
      <c r="F18" s="127">
        <v>0</v>
      </c>
      <c r="G18" s="127">
        <v>24984</v>
      </c>
      <c r="H18" s="127">
        <f t="shared" si="10"/>
        <v>62393</v>
      </c>
      <c r="I18" s="127">
        <v>25370</v>
      </c>
      <c r="J18" s="127">
        <v>61504</v>
      </c>
      <c r="K18" s="127">
        <v>34686</v>
      </c>
      <c r="L18" s="127">
        <v>15839</v>
      </c>
      <c r="M18" s="127">
        <f t="shared" si="2"/>
        <v>834070</v>
      </c>
      <c r="N18" s="127">
        <f t="shared" si="3"/>
        <v>13595</v>
      </c>
      <c r="O18" s="127">
        <f t="shared" si="4"/>
        <v>12428</v>
      </c>
      <c r="P18" s="127">
        <f t="shared" si="5"/>
        <v>860093</v>
      </c>
      <c r="Q18" s="127">
        <f t="shared" si="6"/>
        <v>894779</v>
      </c>
      <c r="R18" s="10">
        <v>10</v>
      </c>
      <c r="T18" s="127">
        <f t="shared" si="11"/>
        <v>684803</v>
      </c>
      <c r="U18" s="127">
        <f t="shared" si="7"/>
        <v>41088</v>
      </c>
      <c r="V18" s="127">
        <f t="shared" si="12"/>
        <v>27392</v>
      </c>
      <c r="W18" s="127">
        <f t="shared" si="0"/>
        <v>68480</v>
      </c>
      <c r="X18" s="127">
        <f t="shared" si="15"/>
        <v>2137</v>
      </c>
      <c r="Y18" s="127">
        <f t="shared" si="8"/>
        <v>70617</v>
      </c>
      <c r="Z18" s="74"/>
      <c r="AA18" s="10">
        <v>10</v>
      </c>
      <c r="AB18" s="127">
        <f t="shared" si="13"/>
        <v>684803</v>
      </c>
      <c r="AC18" s="127">
        <f t="shared" si="9"/>
        <v>41088</v>
      </c>
      <c r="AD18" s="127">
        <f t="shared" si="14"/>
        <v>27392</v>
      </c>
      <c r="AE18" s="127">
        <f t="shared" si="1"/>
        <v>68480</v>
      </c>
    </row>
    <row r="19" spans="2:31" ht="16.5" customHeight="1">
      <c r="B19" s="10">
        <v>11</v>
      </c>
      <c r="C19" s="127">
        <v>268691</v>
      </c>
      <c r="D19" s="127">
        <v>267322</v>
      </c>
      <c r="E19" s="127">
        <v>0</v>
      </c>
      <c r="F19" s="127">
        <v>0</v>
      </c>
      <c r="G19" s="127">
        <v>24984</v>
      </c>
      <c r="H19" s="127">
        <f t="shared" si="10"/>
        <v>57769</v>
      </c>
      <c r="I19" s="127">
        <v>18885</v>
      </c>
      <c r="J19" s="127">
        <v>45842</v>
      </c>
      <c r="K19" s="127">
        <v>25810</v>
      </c>
      <c r="L19" s="127">
        <v>15839</v>
      </c>
      <c r="M19" s="127">
        <f t="shared" si="2"/>
        <v>699332</v>
      </c>
      <c r="N19" s="127">
        <f t="shared" si="3"/>
        <v>11399</v>
      </c>
      <c r="O19" s="127">
        <f t="shared" si="4"/>
        <v>10420</v>
      </c>
      <c r="P19" s="127">
        <f t="shared" si="5"/>
        <v>721151</v>
      </c>
      <c r="Q19" s="127">
        <f t="shared" si="6"/>
        <v>746961</v>
      </c>
      <c r="R19" s="10">
        <v>11</v>
      </c>
      <c r="T19" s="127">
        <f t="shared" si="11"/>
        <v>576836</v>
      </c>
      <c r="U19" s="127">
        <f t="shared" si="7"/>
        <v>34610</v>
      </c>
      <c r="V19" s="127">
        <f t="shared" si="12"/>
        <v>23073</v>
      </c>
      <c r="W19" s="127">
        <f t="shared" si="0"/>
        <v>57683</v>
      </c>
      <c r="X19" s="127">
        <f t="shared" si="15"/>
        <v>1800</v>
      </c>
      <c r="Y19" s="127">
        <f t="shared" si="8"/>
        <v>59483</v>
      </c>
      <c r="Z19" s="74"/>
      <c r="AA19" s="10">
        <v>11</v>
      </c>
      <c r="AB19" s="127">
        <f t="shared" si="13"/>
        <v>576836</v>
      </c>
      <c r="AC19" s="127">
        <f t="shared" si="9"/>
        <v>34610</v>
      </c>
      <c r="AD19" s="127">
        <f t="shared" si="14"/>
        <v>23073</v>
      </c>
      <c r="AE19" s="127">
        <f t="shared" si="1"/>
        <v>57683</v>
      </c>
    </row>
    <row r="20" spans="2:31" ht="16.5" customHeight="1">
      <c r="B20" s="10">
        <v>12</v>
      </c>
      <c r="C20" s="127">
        <v>248814</v>
      </c>
      <c r="D20" s="127">
        <v>197318</v>
      </c>
      <c r="E20" s="127">
        <v>0</v>
      </c>
      <c r="F20" s="127">
        <v>0</v>
      </c>
      <c r="G20" s="127">
        <v>41276</v>
      </c>
      <c r="H20" s="127">
        <f t="shared" si="10"/>
        <v>53495</v>
      </c>
      <c r="I20" s="127">
        <v>15086</v>
      </c>
      <c r="J20" s="127">
        <v>38770</v>
      </c>
      <c r="K20" s="127">
        <v>22454</v>
      </c>
      <c r="L20" s="127">
        <v>58940</v>
      </c>
      <c r="M20" s="127">
        <f t="shared" si="2"/>
        <v>653699</v>
      </c>
      <c r="N20" s="127">
        <f t="shared" si="3"/>
        <v>10655</v>
      </c>
      <c r="O20" s="127">
        <f t="shared" si="4"/>
        <v>9740</v>
      </c>
      <c r="P20" s="127">
        <f t="shared" si="5"/>
        <v>674094</v>
      </c>
      <c r="Q20" s="127">
        <f t="shared" si="6"/>
        <v>696548</v>
      </c>
      <c r="R20" s="10">
        <v>12</v>
      </c>
      <c r="T20" s="127">
        <f t="shared" si="11"/>
        <v>546348</v>
      </c>
      <c r="U20" s="127">
        <f t="shared" si="7"/>
        <v>32781</v>
      </c>
      <c r="V20" s="127">
        <f t="shared" si="12"/>
        <v>21854</v>
      </c>
      <c r="W20" s="127">
        <f t="shared" si="0"/>
        <v>54635</v>
      </c>
      <c r="X20" s="127">
        <f t="shared" si="15"/>
        <v>1705</v>
      </c>
      <c r="Y20" s="127">
        <f t="shared" si="8"/>
        <v>56340</v>
      </c>
      <c r="Z20" s="74"/>
      <c r="AA20" s="10">
        <v>12</v>
      </c>
      <c r="AB20" s="127">
        <f t="shared" si="13"/>
        <v>546348</v>
      </c>
      <c r="AC20" s="127">
        <f t="shared" si="9"/>
        <v>32781</v>
      </c>
      <c r="AD20" s="127">
        <f t="shared" si="14"/>
        <v>21854</v>
      </c>
      <c r="AE20" s="127">
        <f t="shared" si="1"/>
        <v>54635</v>
      </c>
    </row>
    <row r="21" spans="2:31" ht="16.5" customHeight="1">
      <c r="B21" s="10">
        <v>13</v>
      </c>
      <c r="C21" s="127">
        <v>230378</v>
      </c>
      <c r="D21" s="127">
        <v>146833</v>
      </c>
      <c r="E21" s="127">
        <v>0</v>
      </c>
      <c r="F21" s="127">
        <v>0</v>
      </c>
      <c r="G21" s="127">
        <v>41276</v>
      </c>
      <c r="H21" s="127">
        <f t="shared" si="10"/>
        <v>49531</v>
      </c>
      <c r="I21" s="127">
        <v>10885</v>
      </c>
      <c r="J21" s="127">
        <v>28623</v>
      </c>
      <c r="K21" s="127">
        <v>15153</v>
      </c>
      <c r="L21" s="127">
        <v>57196</v>
      </c>
      <c r="M21" s="127">
        <f t="shared" si="2"/>
        <v>564722</v>
      </c>
      <c r="N21" s="127">
        <f t="shared" si="3"/>
        <v>9205</v>
      </c>
      <c r="O21" s="127">
        <f t="shared" si="4"/>
        <v>8414</v>
      </c>
      <c r="P21" s="127">
        <f t="shared" si="5"/>
        <v>582341</v>
      </c>
      <c r="Q21" s="127">
        <f t="shared" si="6"/>
        <v>597494</v>
      </c>
      <c r="R21" s="10">
        <v>13</v>
      </c>
      <c r="T21" s="127">
        <f t="shared" si="11"/>
        <v>475683</v>
      </c>
      <c r="U21" s="127">
        <f t="shared" si="7"/>
        <v>28541</v>
      </c>
      <c r="V21" s="127">
        <f t="shared" si="12"/>
        <v>19027</v>
      </c>
      <c r="W21" s="127">
        <f t="shared" si="0"/>
        <v>47568</v>
      </c>
      <c r="X21" s="127">
        <f t="shared" si="15"/>
        <v>1484</v>
      </c>
      <c r="Y21" s="127">
        <f t="shared" si="8"/>
        <v>49052</v>
      </c>
      <c r="Z21" s="74"/>
      <c r="AA21" s="10">
        <v>13</v>
      </c>
      <c r="AB21" s="127">
        <f t="shared" si="13"/>
        <v>475683</v>
      </c>
      <c r="AC21" s="127">
        <f t="shared" si="9"/>
        <v>28541</v>
      </c>
      <c r="AD21" s="127">
        <f t="shared" si="14"/>
        <v>19027</v>
      </c>
      <c r="AE21" s="127">
        <f t="shared" si="1"/>
        <v>47568</v>
      </c>
    </row>
    <row r="22" spans="2:31" ht="16.5" customHeight="1">
      <c r="B22" s="10" t="s">
        <v>1</v>
      </c>
      <c r="C22" s="127">
        <v>213303</v>
      </c>
      <c r="D22" s="127">
        <v>110915</v>
      </c>
      <c r="E22" s="127">
        <v>0</v>
      </c>
      <c r="F22" s="127">
        <v>0</v>
      </c>
      <c r="G22" s="127">
        <v>41276</v>
      </c>
      <c r="H22" s="127">
        <f t="shared" si="10"/>
        <v>45860</v>
      </c>
      <c r="I22" s="127">
        <v>8048</v>
      </c>
      <c r="J22" s="127">
        <v>21581</v>
      </c>
      <c r="K22" s="127">
        <v>11265</v>
      </c>
      <c r="L22" s="127">
        <v>56739</v>
      </c>
      <c r="M22" s="127">
        <f t="shared" si="2"/>
        <v>497722</v>
      </c>
      <c r="N22" s="127">
        <f t="shared" si="3"/>
        <v>8113</v>
      </c>
      <c r="O22" s="127">
        <f t="shared" si="4"/>
        <v>7416</v>
      </c>
      <c r="P22" s="127">
        <f t="shared" si="5"/>
        <v>513251</v>
      </c>
      <c r="Q22" s="127">
        <f t="shared" si="6"/>
        <v>524516</v>
      </c>
      <c r="R22" s="10" t="s">
        <v>1</v>
      </c>
      <c r="T22" s="127">
        <f t="shared" si="11"/>
        <v>422233</v>
      </c>
      <c r="U22" s="127">
        <f t="shared" si="7"/>
        <v>25334</v>
      </c>
      <c r="V22" s="127">
        <f t="shared" si="12"/>
        <v>16889</v>
      </c>
      <c r="W22" s="127">
        <f t="shared" si="0"/>
        <v>42223</v>
      </c>
      <c r="X22" s="127">
        <f t="shared" si="15"/>
        <v>1317</v>
      </c>
      <c r="Y22" s="127">
        <f t="shared" si="8"/>
        <v>43540</v>
      </c>
      <c r="Z22" s="74"/>
      <c r="AA22" s="10">
        <v>14</v>
      </c>
      <c r="AB22" s="127">
        <f t="shared" si="13"/>
        <v>422233</v>
      </c>
      <c r="AC22" s="127">
        <f t="shared" si="9"/>
        <v>25334</v>
      </c>
      <c r="AD22" s="127">
        <f t="shared" si="14"/>
        <v>16889</v>
      </c>
      <c r="AE22" s="127">
        <f t="shared" si="1"/>
        <v>42223</v>
      </c>
    </row>
    <row r="23" spans="2:31" ht="16.5" customHeight="1">
      <c r="B23" s="10" t="s">
        <v>3</v>
      </c>
      <c r="C23" s="127">
        <v>197562</v>
      </c>
      <c r="D23" s="127">
        <v>89089</v>
      </c>
      <c r="E23" s="127">
        <v>0</v>
      </c>
      <c r="F23" s="127">
        <v>0</v>
      </c>
      <c r="G23" s="127">
        <v>41276</v>
      </c>
      <c r="H23" s="127">
        <f t="shared" si="10"/>
        <v>42476</v>
      </c>
      <c r="I23" s="127">
        <v>6297</v>
      </c>
      <c r="J23" s="127">
        <v>16737</v>
      </c>
      <c r="K23" s="127">
        <v>8799</v>
      </c>
      <c r="L23" s="127">
        <v>48861</v>
      </c>
      <c r="M23" s="127">
        <f t="shared" si="2"/>
        <v>442298</v>
      </c>
      <c r="N23" s="127">
        <f t="shared" si="3"/>
        <v>7209</v>
      </c>
      <c r="O23" s="127">
        <f t="shared" si="4"/>
        <v>6590</v>
      </c>
      <c r="P23" s="127">
        <f t="shared" si="5"/>
        <v>456097</v>
      </c>
      <c r="Q23" s="127">
        <f t="shared" si="6"/>
        <v>464896</v>
      </c>
      <c r="R23" s="10" t="s">
        <v>3</v>
      </c>
      <c r="T23" s="127">
        <f t="shared" si="11"/>
        <v>376788</v>
      </c>
      <c r="U23" s="127">
        <f t="shared" si="7"/>
        <v>22607</v>
      </c>
      <c r="V23" s="127">
        <f t="shared" si="12"/>
        <v>15072</v>
      </c>
      <c r="W23" s="127">
        <f t="shared" si="0"/>
        <v>37679</v>
      </c>
      <c r="X23" s="127">
        <f t="shared" si="15"/>
        <v>1176</v>
      </c>
      <c r="Y23" s="127">
        <f t="shared" si="8"/>
        <v>38855</v>
      </c>
      <c r="Z23" s="74"/>
      <c r="AA23" s="10">
        <v>15</v>
      </c>
      <c r="AB23" s="127">
        <f t="shared" si="13"/>
        <v>376788</v>
      </c>
      <c r="AC23" s="127">
        <f t="shared" si="9"/>
        <v>22607</v>
      </c>
      <c r="AD23" s="127">
        <f t="shared" si="14"/>
        <v>15072</v>
      </c>
      <c r="AE23" s="127">
        <f t="shared" si="1"/>
        <v>37679</v>
      </c>
    </row>
    <row r="24" spans="2:31" ht="16.5" customHeight="1">
      <c r="B24" s="10" t="s">
        <v>5</v>
      </c>
      <c r="C24" s="127">
        <v>182605</v>
      </c>
      <c r="D24" s="127">
        <v>87494</v>
      </c>
      <c r="E24" s="127">
        <v>0</v>
      </c>
      <c r="F24" s="127">
        <v>0</v>
      </c>
      <c r="G24" s="127">
        <v>41276</v>
      </c>
      <c r="H24" s="127">
        <f t="shared" si="10"/>
        <v>39260</v>
      </c>
      <c r="I24" s="127">
        <v>6117</v>
      </c>
      <c r="J24" s="127">
        <v>16301</v>
      </c>
      <c r="K24" s="127">
        <v>8554</v>
      </c>
      <c r="L24" s="127">
        <v>51479</v>
      </c>
      <c r="M24" s="127">
        <f t="shared" si="2"/>
        <v>424532</v>
      </c>
      <c r="N24" s="127">
        <f t="shared" si="3"/>
        <v>6920</v>
      </c>
      <c r="O24" s="127">
        <f t="shared" si="4"/>
        <v>6326</v>
      </c>
      <c r="P24" s="127">
        <f t="shared" si="5"/>
        <v>437778</v>
      </c>
      <c r="Q24" s="127">
        <f t="shared" si="6"/>
        <v>446332</v>
      </c>
      <c r="R24" s="10" t="s">
        <v>5</v>
      </c>
      <c r="T24" s="127">
        <f t="shared" si="11"/>
        <v>362854</v>
      </c>
      <c r="U24" s="127">
        <f t="shared" si="7"/>
        <v>21771</v>
      </c>
      <c r="V24" s="127">
        <f t="shared" si="12"/>
        <v>14514</v>
      </c>
      <c r="W24" s="127">
        <f t="shared" si="0"/>
        <v>36285</v>
      </c>
      <c r="X24" s="127">
        <f t="shared" si="15"/>
        <v>1132</v>
      </c>
      <c r="Y24" s="127">
        <f t="shared" si="8"/>
        <v>37417</v>
      </c>
      <c r="Z24" s="74"/>
      <c r="AA24" s="10">
        <v>16</v>
      </c>
      <c r="AB24" s="127">
        <f t="shared" si="13"/>
        <v>362854</v>
      </c>
      <c r="AC24" s="127">
        <f t="shared" si="9"/>
        <v>21771</v>
      </c>
      <c r="AD24" s="127">
        <f t="shared" si="14"/>
        <v>14514</v>
      </c>
      <c r="AE24" s="127">
        <f t="shared" si="1"/>
        <v>36285</v>
      </c>
    </row>
    <row r="25" spans="2:31" ht="16.5" customHeight="1">
      <c r="B25" s="10" t="s">
        <v>7</v>
      </c>
      <c r="C25" s="127">
        <v>169195</v>
      </c>
      <c r="D25" s="127">
        <v>67649</v>
      </c>
      <c r="E25" s="127">
        <v>0</v>
      </c>
      <c r="F25" s="127">
        <v>0</v>
      </c>
      <c r="G25" s="127">
        <v>41276</v>
      </c>
      <c r="H25" s="127">
        <f t="shared" si="10"/>
        <v>36377</v>
      </c>
      <c r="I25" s="127">
        <v>4387</v>
      </c>
      <c r="J25" s="127">
        <v>11747</v>
      </c>
      <c r="K25" s="127">
        <v>6141</v>
      </c>
      <c r="L25" s="127">
        <v>47891</v>
      </c>
      <c r="M25" s="127">
        <f t="shared" si="2"/>
        <v>378522</v>
      </c>
      <c r="N25" s="127">
        <f t="shared" si="3"/>
        <v>6170</v>
      </c>
      <c r="O25" s="127">
        <f t="shared" si="4"/>
        <v>5640</v>
      </c>
      <c r="P25" s="127">
        <f t="shared" si="5"/>
        <v>390332</v>
      </c>
      <c r="Q25" s="127">
        <f t="shared" si="6"/>
        <v>396473</v>
      </c>
      <c r="R25" s="10" t="s">
        <v>7</v>
      </c>
      <c r="T25" s="127">
        <f t="shared" si="11"/>
        <v>326011</v>
      </c>
      <c r="U25" s="127">
        <f t="shared" si="7"/>
        <v>19561</v>
      </c>
      <c r="V25" s="127">
        <f t="shared" si="12"/>
        <v>13040</v>
      </c>
      <c r="W25" s="127">
        <f t="shared" si="0"/>
        <v>32601</v>
      </c>
      <c r="X25" s="127">
        <f t="shared" si="15"/>
        <v>1017</v>
      </c>
      <c r="Y25" s="127">
        <f t="shared" si="8"/>
        <v>33618</v>
      </c>
      <c r="Z25" s="74"/>
      <c r="AA25" s="10">
        <v>17</v>
      </c>
      <c r="AB25" s="127">
        <f t="shared" si="13"/>
        <v>326011</v>
      </c>
      <c r="AC25" s="127">
        <f t="shared" si="9"/>
        <v>19561</v>
      </c>
      <c r="AD25" s="127">
        <f t="shared" si="14"/>
        <v>13040</v>
      </c>
      <c r="AE25" s="127">
        <f t="shared" si="1"/>
        <v>32601</v>
      </c>
    </row>
    <row r="26" spans="2:31" ht="16.5" customHeight="1">
      <c r="B26" s="10" t="s">
        <v>9</v>
      </c>
      <c r="C26" s="127">
        <v>156658</v>
      </c>
      <c r="D26" s="127">
        <v>65513</v>
      </c>
      <c r="E26" s="127">
        <v>0</v>
      </c>
      <c r="F26" s="127">
        <v>0</v>
      </c>
      <c r="G26" s="127">
        <v>41276</v>
      </c>
      <c r="H26" s="127">
        <f t="shared" si="10"/>
        <v>33681</v>
      </c>
      <c r="I26" s="127">
        <v>3965</v>
      </c>
      <c r="J26" s="127">
        <v>10742</v>
      </c>
      <c r="K26" s="127">
        <v>5540</v>
      </c>
      <c r="L26" s="127">
        <v>47891</v>
      </c>
      <c r="M26" s="127">
        <f t="shared" si="2"/>
        <v>359726</v>
      </c>
      <c r="N26" s="127">
        <f t="shared" si="3"/>
        <v>5864</v>
      </c>
      <c r="O26" s="127">
        <f t="shared" si="4"/>
        <v>5360</v>
      </c>
      <c r="P26" s="127">
        <f t="shared" si="5"/>
        <v>370950</v>
      </c>
      <c r="Q26" s="127">
        <f t="shared" si="6"/>
        <v>376490</v>
      </c>
      <c r="R26" s="10" t="s">
        <v>9</v>
      </c>
      <c r="T26" s="127">
        <f t="shared" si="11"/>
        <v>311338</v>
      </c>
      <c r="U26" s="127">
        <f t="shared" si="7"/>
        <v>18680</v>
      </c>
      <c r="V26" s="127">
        <f t="shared" si="12"/>
        <v>12454</v>
      </c>
      <c r="W26" s="127">
        <f t="shared" si="0"/>
        <v>31134</v>
      </c>
      <c r="X26" s="127">
        <f t="shared" si="15"/>
        <v>971</v>
      </c>
      <c r="Y26" s="127">
        <f t="shared" si="8"/>
        <v>32105</v>
      </c>
      <c r="Z26" s="74"/>
      <c r="AA26" s="10">
        <v>18</v>
      </c>
      <c r="AB26" s="127">
        <f t="shared" si="13"/>
        <v>311338</v>
      </c>
      <c r="AC26" s="127">
        <f t="shared" si="9"/>
        <v>18680</v>
      </c>
      <c r="AD26" s="127">
        <f t="shared" si="14"/>
        <v>12454</v>
      </c>
      <c r="AE26" s="127">
        <f t="shared" si="1"/>
        <v>31134</v>
      </c>
    </row>
    <row r="27" spans="2:31" ht="16.5" customHeight="1">
      <c r="B27" s="10" t="s">
        <v>2</v>
      </c>
      <c r="C27" s="127">
        <v>213303</v>
      </c>
      <c r="D27" s="127">
        <v>110915</v>
      </c>
      <c r="E27" s="127">
        <v>0</v>
      </c>
      <c r="F27" s="127">
        <v>0</v>
      </c>
      <c r="G27" s="127">
        <v>41276</v>
      </c>
      <c r="H27" s="127">
        <f aca="true" t="shared" si="16" ref="H27:H32">ROUND(C27*20%,0)</f>
        <v>42661</v>
      </c>
      <c r="I27" s="127">
        <v>8048</v>
      </c>
      <c r="J27" s="127">
        <v>21581</v>
      </c>
      <c r="K27" s="127">
        <v>11265</v>
      </c>
      <c r="L27" s="127">
        <v>56739</v>
      </c>
      <c r="M27" s="127">
        <f t="shared" si="2"/>
        <v>494523</v>
      </c>
      <c r="N27" s="127">
        <f t="shared" si="3"/>
        <v>8061</v>
      </c>
      <c r="O27" s="127">
        <f t="shared" si="4"/>
        <v>7368</v>
      </c>
      <c r="P27" s="127">
        <f t="shared" si="5"/>
        <v>509952</v>
      </c>
      <c r="Q27" s="127">
        <f t="shared" si="6"/>
        <v>521217</v>
      </c>
      <c r="R27" s="10" t="s">
        <v>2</v>
      </c>
      <c r="T27" s="127">
        <f t="shared" si="11"/>
        <v>422233</v>
      </c>
      <c r="U27" s="127">
        <f t="shared" si="7"/>
        <v>25334</v>
      </c>
      <c r="V27" s="127">
        <f t="shared" si="12"/>
        <v>16889</v>
      </c>
      <c r="W27" s="127">
        <f t="shared" si="0"/>
        <v>42223</v>
      </c>
      <c r="X27" s="127">
        <f t="shared" si="15"/>
        <v>1317</v>
      </c>
      <c r="Y27" s="127">
        <f t="shared" si="8"/>
        <v>43540</v>
      </c>
      <c r="Z27" s="74"/>
      <c r="AA27" s="10">
        <v>19</v>
      </c>
      <c r="AB27" s="127">
        <f>$C32+$D32+$G32+$L32</f>
        <v>309089</v>
      </c>
      <c r="AC27" s="127">
        <f t="shared" si="9"/>
        <v>18545</v>
      </c>
      <c r="AD27" s="127">
        <f t="shared" si="14"/>
        <v>12364</v>
      </c>
      <c r="AE27" s="127">
        <f t="shared" si="1"/>
        <v>30909</v>
      </c>
    </row>
    <row r="28" spans="2:31" ht="16.5" customHeight="1">
      <c r="B28" s="10" t="s">
        <v>4</v>
      </c>
      <c r="C28" s="127">
        <v>197562</v>
      </c>
      <c r="D28" s="127">
        <v>89089</v>
      </c>
      <c r="E28" s="127">
        <v>0</v>
      </c>
      <c r="F28" s="127">
        <v>0</v>
      </c>
      <c r="G28" s="127">
        <v>41276</v>
      </c>
      <c r="H28" s="127">
        <f t="shared" si="16"/>
        <v>39512</v>
      </c>
      <c r="I28" s="127">
        <v>6297</v>
      </c>
      <c r="J28" s="127">
        <v>16737</v>
      </c>
      <c r="K28" s="127">
        <v>8799</v>
      </c>
      <c r="L28" s="127">
        <v>48861</v>
      </c>
      <c r="M28" s="127">
        <f t="shared" si="2"/>
        <v>439334</v>
      </c>
      <c r="N28" s="127">
        <f t="shared" si="3"/>
        <v>7161</v>
      </c>
      <c r="O28" s="127">
        <f t="shared" si="4"/>
        <v>6546</v>
      </c>
      <c r="P28" s="127">
        <f t="shared" si="5"/>
        <v>453041</v>
      </c>
      <c r="Q28" s="127">
        <f t="shared" si="6"/>
        <v>461840</v>
      </c>
      <c r="R28" s="10" t="s">
        <v>4</v>
      </c>
      <c r="T28" s="127">
        <f t="shared" si="11"/>
        <v>376788</v>
      </c>
      <c r="U28" s="127">
        <f t="shared" si="7"/>
        <v>22607</v>
      </c>
      <c r="V28" s="127">
        <f t="shared" si="12"/>
        <v>15072</v>
      </c>
      <c r="W28" s="127">
        <f t="shared" si="0"/>
        <v>37679</v>
      </c>
      <c r="X28" s="127">
        <f t="shared" si="15"/>
        <v>1176</v>
      </c>
      <c r="Y28" s="127">
        <f t="shared" si="8"/>
        <v>38855</v>
      </c>
      <c r="Z28" s="69"/>
      <c r="AA28" s="64"/>
      <c r="AB28" s="6"/>
      <c r="AC28" s="6"/>
      <c r="AD28" s="6"/>
      <c r="AE28" s="6"/>
    </row>
    <row r="29" spans="2:31" ht="16.5" customHeight="1">
      <c r="B29" s="10" t="s">
        <v>6</v>
      </c>
      <c r="C29" s="127">
        <v>182605</v>
      </c>
      <c r="D29" s="127">
        <v>87494</v>
      </c>
      <c r="E29" s="127">
        <v>0</v>
      </c>
      <c r="F29" s="127">
        <v>0</v>
      </c>
      <c r="G29" s="127">
        <v>41276</v>
      </c>
      <c r="H29" s="127">
        <f t="shared" si="16"/>
        <v>36521</v>
      </c>
      <c r="I29" s="127">
        <v>6117</v>
      </c>
      <c r="J29" s="127">
        <v>16301</v>
      </c>
      <c r="K29" s="127">
        <v>8554</v>
      </c>
      <c r="L29" s="127">
        <v>51479</v>
      </c>
      <c r="M29" s="127">
        <f t="shared" si="2"/>
        <v>421793</v>
      </c>
      <c r="N29" s="127">
        <f t="shared" si="3"/>
        <v>6875</v>
      </c>
      <c r="O29" s="127">
        <f t="shared" si="4"/>
        <v>6285</v>
      </c>
      <c r="P29" s="127">
        <f t="shared" si="5"/>
        <v>434953</v>
      </c>
      <c r="Q29" s="127">
        <f t="shared" si="6"/>
        <v>443507</v>
      </c>
      <c r="R29" s="10" t="s">
        <v>6</v>
      </c>
      <c r="T29" s="127">
        <f t="shared" si="11"/>
        <v>362854</v>
      </c>
      <c r="U29" s="127">
        <f t="shared" si="7"/>
        <v>21771</v>
      </c>
      <c r="V29" s="127">
        <f t="shared" si="12"/>
        <v>14514</v>
      </c>
      <c r="W29" s="127">
        <f t="shared" si="0"/>
        <v>36285</v>
      </c>
      <c r="X29" s="127">
        <f t="shared" si="15"/>
        <v>1132</v>
      </c>
      <c r="Y29" s="127">
        <f t="shared" si="8"/>
        <v>37417</v>
      </c>
      <c r="Z29" s="69"/>
      <c r="AA29" s="6"/>
      <c r="AB29" s="6"/>
      <c r="AC29" s="7"/>
      <c r="AD29" s="7"/>
      <c r="AE29" s="7"/>
    </row>
    <row r="30" spans="2:27" ht="16.5" customHeight="1">
      <c r="B30" s="10" t="s">
        <v>8</v>
      </c>
      <c r="C30" s="127">
        <v>169195</v>
      </c>
      <c r="D30" s="127">
        <v>67649</v>
      </c>
      <c r="E30" s="127">
        <v>0</v>
      </c>
      <c r="F30" s="127">
        <v>0</v>
      </c>
      <c r="G30" s="127">
        <v>41276</v>
      </c>
      <c r="H30" s="127">
        <f t="shared" si="16"/>
        <v>33839</v>
      </c>
      <c r="I30" s="127">
        <v>4387</v>
      </c>
      <c r="J30" s="127">
        <v>11747</v>
      </c>
      <c r="K30" s="127">
        <v>6141</v>
      </c>
      <c r="L30" s="127">
        <v>47891</v>
      </c>
      <c r="M30" s="127">
        <f t="shared" si="2"/>
        <v>375984</v>
      </c>
      <c r="N30" s="127">
        <f t="shared" si="3"/>
        <v>6129</v>
      </c>
      <c r="O30" s="127">
        <f t="shared" si="4"/>
        <v>5602</v>
      </c>
      <c r="P30" s="127">
        <f t="shared" si="5"/>
        <v>387715</v>
      </c>
      <c r="Q30" s="127">
        <f t="shared" si="6"/>
        <v>393856</v>
      </c>
      <c r="R30" s="10" t="s">
        <v>8</v>
      </c>
      <c r="T30" s="127">
        <f t="shared" si="11"/>
        <v>326011</v>
      </c>
      <c r="U30" s="127">
        <f t="shared" si="7"/>
        <v>19561</v>
      </c>
      <c r="V30" s="127">
        <f t="shared" si="12"/>
        <v>13040</v>
      </c>
      <c r="W30" s="127">
        <f t="shared" si="0"/>
        <v>32601</v>
      </c>
      <c r="X30" s="127">
        <f t="shared" si="15"/>
        <v>1017</v>
      </c>
      <c r="Y30" s="127">
        <f t="shared" si="8"/>
        <v>33618</v>
      </c>
      <c r="Z30" s="69"/>
      <c r="AA30" s="6"/>
    </row>
    <row r="31" spans="2:27" ht="16.5" customHeight="1">
      <c r="B31" s="10" t="s">
        <v>10</v>
      </c>
      <c r="C31" s="127">
        <v>156658</v>
      </c>
      <c r="D31" s="127">
        <v>65513</v>
      </c>
      <c r="E31" s="127">
        <v>0</v>
      </c>
      <c r="F31" s="127">
        <v>0</v>
      </c>
      <c r="G31" s="127">
        <v>41276</v>
      </c>
      <c r="H31" s="127">
        <f t="shared" si="16"/>
        <v>31332</v>
      </c>
      <c r="I31" s="127">
        <v>3965</v>
      </c>
      <c r="J31" s="127">
        <v>10742</v>
      </c>
      <c r="K31" s="127">
        <v>5540</v>
      </c>
      <c r="L31" s="127">
        <v>47891</v>
      </c>
      <c r="M31" s="127">
        <f t="shared" si="2"/>
        <v>357377</v>
      </c>
      <c r="N31" s="127">
        <f t="shared" si="3"/>
        <v>5825</v>
      </c>
      <c r="O31" s="127">
        <f t="shared" si="4"/>
        <v>5325</v>
      </c>
      <c r="P31" s="127">
        <f t="shared" si="5"/>
        <v>368527</v>
      </c>
      <c r="Q31" s="127">
        <f t="shared" si="6"/>
        <v>374067</v>
      </c>
      <c r="R31" s="10" t="s">
        <v>10</v>
      </c>
      <c r="T31" s="127">
        <f t="shared" si="11"/>
        <v>311338</v>
      </c>
      <c r="U31" s="127">
        <f t="shared" si="7"/>
        <v>18680</v>
      </c>
      <c r="V31" s="127">
        <f t="shared" si="12"/>
        <v>12454</v>
      </c>
      <c r="W31" s="127">
        <f t="shared" si="0"/>
        <v>31134</v>
      </c>
      <c r="X31" s="127">
        <f t="shared" si="15"/>
        <v>971</v>
      </c>
      <c r="Y31" s="127">
        <f t="shared" si="8"/>
        <v>32105</v>
      </c>
      <c r="Z31" s="69"/>
      <c r="AA31" s="6"/>
    </row>
    <row r="32" spans="2:27" ht="16.5" customHeight="1">
      <c r="B32" s="10">
        <v>19</v>
      </c>
      <c r="C32" s="127">
        <v>146242</v>
      </c>
      <c r="D32" s="127">
        <v>71653</v>
      </c>
      <c r="E32" s="127">
        <v>0</v>
      </c>
      <c r="F32" s="127">
        <v>0</v>
      </c>
      <c r="G32" s="127">
        <v>41276</v>
      </c>
      <c r="H32" s="127">
        <f t="shared" si="16"/>
        <v>29248</v>
      </c>
      <c r="I32" s="127">
        <v>4029</v>
      </c>
      <c r="J32" s="127">
        <v>10890</v>
      </c>
      <c r="K32" s="127">
        <v>5655</v>
      </c>
      <c r="L32" s="127">
        <v>49918</v>
      </c>
      <c r="M32" s="127">
        <f t="shared" si="2"/>
        <v>353256</v>
      </c>
      <c r="N32" s="127">
        <f t="shared" si="3"/>
        <v>5758</v>
      </c>
      <c r="O32" s="127">
        <f t="shared" si="4"/>
        <v>5264</v>
      </c>
      <c r="P32" s="127">
        <f t="shared" si="5"/>
        <v>364278</v>
      </c>
      <c r="Q32" s="127">
        <f t="shared" si="6"/>
        <v>369933</v>
      </c>
      <c r="R32" s="10">
        <v>19</v>
      </c>
      <c r="T32" s="127">
        <f t="shared" si="11"/>
        <v>309089</v>
      </c>
      <c r="U32" s="127">
        <f t="shared" si="7"/>
        <v>18545</v>
      </c>
      <c r="V32" s="127">
        <f t="shared" si="12"/>
        <v>12364</v>
      </c>
      <c r="W32" s="127">
        <f t="shared" si="0"/>
        <v>30909</v>
      </c>
      <c r="X32" s="127">
        <f t="shared" si="15"/>
        <v>964</v>
      </c>
      <c r="Y32" s="127">
        <f t="shared" si="8"/>
        <v>31873</v>
      </c>
      <c r="Z32" s="69"/>
      <c r="AA32" s="6"/>
    </row>
    <row r="33" spans="24:26" ht="12.75">
      <c r="X33" s="7"/>
      <c r="Y33" s="7"/>
      <c r="Z33" s="66"/>
    </row>
    <row r="34" spans="24:26" ht="12.75">
      <c r="X34" s="7"/>
      <c r="Y34" s="7"/>
      <c r="Z34" s="66"/>
    </row>
    <row r="35" spans="4:15" ht="12.75">
      <c r="D35" s="11"/>
      <c r="F35" s="11"/>
      <c r="G35" s="11"/>
      <c r="H35" s="11"/>
      <c r="I35" s="11"/>
      <c r="J35" s="11"/>
      <c r="L35" s="11"/>
      <c r="M35" s="11"/>
      <c r="N35" s="11"/>
      <c r="O35" s="11"/>
    </row>
    <row r="36" spans="3:26" s="77" customFormat="1" ht="15">
      <c r="C36" s="128"/>
      <c r="Z36" s="78"/>
    </row>
    <row r="37" spans="14:15" ht="12.75">
      <c r="N37" s="11"/>
      <c r="O37" s="11"/>
    </row>
  </sheetData>
  <sheetProtection/>
  <mergeCells count="13">
    <mergeCell ref="B2:G2"/>
    <mergeCell ref="B3:S3"/>
    <mergeCell ref="B4:S4"/>
    <mergeCell ref="M6:M8"/>
    <mergeCell ref="P6:Q6"/>
    <mergeCell ref="R6:R8"/>
    <mergeCell ref="AE6:AE7"/>
    <mergeCell ref="U6:U7"/>
    <mergeCell ref="V6:V7"/>
    <mergeCell ref="Y6:Y7"/>
    <mergeCell ref="AA6:AA8"/>
    <mergeCell ref="AC6:AC7"/>
    <mergeCell ref="AD6:AD7"/>
  </mergeCells>
  <printOptions horizontalCentered="1"/>
  <pageMargins left="0.21" right="0.17" top="0.3937007874015748" bottom="0.3937007874015748" header="0" footer="0"/>
  <pageSetup fitToHeight="1" fitToWidth="1" horizontalDpi="300" verticalDpi="300" orientation="landscape" paperSize="9" scale="67" r:id="rId1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2">
      <selection activeCell="B7" sqref="B7"/>
    </sheetView>
  </sheetViews>
  <sheetFormatPr defaultColWidth="11.421875" defaultRowHeight="12.75"/>
  <cols>
    <col min="2" max="2" width="12.7109375" style="0" bestFit="1" customWidth="1"/>
    <col min="3" max="3" width="13.421875" style="0" bestFit="1" customWidth="1"/>
    <col min="4" max="4" width="12.140625" style="0" bestFit="1" customWidth="1"/>
  </cols>
  <sheetData>
    <row r="1" spans="1:4" ht="39" customHeight="1">
      <c r="A1" s="116" t="s">
        <v>12</v>
      </c>
      <c r="B1" s="116"/>
      <c r="C1" s="116"/>
      <c r="D1" s="116"/>
    </row>
    <row r="2" spans="1:4" ht="15">
      <c r="A2" s="37"/>
      <c r="B2" s="37"/>
      <c r="C2" s="37"/>
      <c r="D2" s="37"/>
    </row>
    <row r="3" spans="1:8" ht="12.75">
      <c r="A3" s="115" t="s">
        <v>58</v>
      </c>
      <c r="B3" s="115"/>
      <c r="C3" s="115"/>
      <c r="D3" s="115"/>
      <c r="E3" s="115"/>
      <c r="F3" s="115"/>
      <c r="G3" s="115"/>
      <c r="H3" s="115"/>
    </row>
    <row r="4" spans="1:3" ht="15">
      <c r="A4" s="1"/>
      <c r="B4" s="2"/>
      <c r="C4" s="2"/>
    </row>
    <row r="5" spans="1:9" ht="12.75">
      <c r="A5" s="22" t="s">
        <v>0</v>
      </c>
      <c r="B5" s="23" t="s">
        <v>24</v>
      </c>
      <c r="C5" s="23" t="s">
        <v>25</v>
      </c>
      <c r="D5" s="24" t="s">
        <v>26</v>
      </c>
      <c r="E5" s="25" t="s">
        <v>27</v>
      </c>
      <c r="F5" s="26" t="s">
        <v>27</v>
      </c>
      <c r="G5" s="26" t="s">
        <v>28</v>
      </c>
      <c r="H5" s="24" t="s">
        <v>29</v>
      </c>
      <c r="I5" s="22" t="s">
        <v>0</v>
      </c>
    </row>
    <row r="6" spans="1:9" ht="15">
      <c r="A6" s="27"/>
      <c r="B6" s="28" t="s">
        <v>30</v>
      </c>
      <c r="C6" s="28" t="s">
        <v>31</v>
      </c>
      <c r="D6" s="29"/>
      <c r="E6" s="30" t="s">
        <v>32</v>
      </c>
      <c r="F6" s="31">
        <v>0.25</v>
      </c>
      <c r="G6" s="32">
        <v>0.5</v>
      </c>
      <c r="H6" s="29" t="s">
        <v>33</v>
      </c>
      <c r="I6" s="27"/>
    </row>
    <row r="7" spans="1:9" ht="15.75">
      <c r="A7" s="36">
        <v>3</v>
      </c>
      <c r="B7" s="127">
        <f>'2013'!C11</f>
        <v>503238</v>
      </c>
      <c r="C7" s="127">
        <f>'2013'!D11</f>
        <v>1501203</v>
      </c>
      <c r="D7" s="127">
        <f aca="true" t="shared" si="0" ref="D7:D23">SUM(B7:C7)</f>
        <v>2004441</v>
      </c>
      <c r="E7" s="127">
        <f aca="true" t="shared" si="1" ref="E7:E23">D7/190</f>
        <v>10549.689473684211</v>
      </c>
      <c r="F7" s="127">
        <f aca="true" t="shared" si="2" ref="F7:F23">$E7*1.25</f>
        <v>13187.111842105263</v>
      </c>
      <c r="G7" s="127">
        <f aca="true" t="shared" si="3" ref="G7:G23">E7*1.5</f>
        <v>15824.534210526317</v>
      </c>
      <c r="H7" s="127">
        <f aca="true" t="shared" si="4" ref="H7:H23">$F7*40</f>
        <v>527484.4736842106</v>
      </c>
      <c r="I7" s="36">
        <v>3</v>
      </c>
    </row>
    <row r="8" spans="1:9" ht="15.75">
      <c r="A8" s="36">
        <v>4</v>
      </c>
      <c r="B8" s="127">
        <f>'2013'!C12</f>
        <v>475712</v>
      </c>
      <c r="C8" s="127">
        <f>'2013'!D12</f>
        <v>1456494</v>
      </c>
      <c r="D8" s="127">
        <f t="shared" si="0"/>
        <v>1932206</v>
      </c>
      <c r="E8" s="127">
        <f t="shared" si="1"/>
        <v>10169.505263157895</v>
      </c>
      <c r="F8" s="127">
        <f t="shared" si="2"/>
        <v>12711.881578947368</v>
      </c>
      <c r="G8" s="127">
        <f t="shared" si="3"/>
        <v>15254.257894736842</v>
      </c>
      <c r="H8" s="127">
        <f t="shared" si="4"/>
        <v>508475.2631578947</v>
      </c>
      <c r="I8" s="36">
        <v>4</v>
      </c>
    </row>
    <row r="9" spans="1:9" ht="15.75">
      <c r="A9" s="35">
        <v>5</v>
      </c>
      <c r="B9" s="127">
        <f>'2013'!C13</f>
        <v>449139</v>
      </c>
      <c r="C9" s="127">
        <f>'2013'!D13</f>
        <v>1251823</v>
      </c>
      <c r="D9" s="127">
        <f t="shared" si="0"/>
        <v>1700962</v>
      </c>
      <c r="E9" s="127">
        <f t="shared" si="1"/>
        <v>8952.431578947368</v>
      </c>
      <c r="F9" s="127">
        <f t="shared" si="2"/>
        <v>11190.53947368421</v>
      </c>
      <c r="G9" s="127">
        <f t="shared" si="3"/>
        <v>13428.64736842105</v>
      </c>
      <c r="H9" s="127">
        <f t="shared" si="4"/>
        <v>447621.5789473684</v>
      </c>
      <c r="I9" s="36">
        <v>5</v>
      </c>
    </row>
    <row r="10" spans="1:9" ht="15.75">
      <c r="A10" s="36">
        <v>6</v>
      </c>
      <c r="B10" s="127">
        <f>'2013'!C14</f>
        <v>409689</v>
      </c>
      <c r="C10" s="127">
        <f>'2013'!D14</f>
        <v>1057886</v>
      </c>
      <c r="D10" s="127">
        <f t="shared" si="0"/>
        <v>1467575</v>
      </c>
      <c r="E10" s="127">
        <f t="shared" si="1"/>
        <v>7724.078947368421</v>
      </c>
      <c r="F10" s="127">
        <f t="shared" si="2"/>
        <v>9655.098684210527</v>
      </c>
      <c r="G10" s="127">
        <f t="shared" si="3"/>
        <v>11586.118421052632</v>
      </c>
      <c r="H10" s="127">
        <f t="shared" si="4"/>
        <v>386203.94736842107</v>
      </c>
      <c r="I10" s="36">
        <v>6</v>
      </c>
    </row>
    <row r="11" spans="1:9" ht="15.75">
      <c r="A11" s="36">
        <v>7</v>
      </c>
      <c r="B11" s="127">
        <f>'2013'!C15</f>
        <v>378436</v>
      </c>
      <c r="C11" s="127">
        <f>'2013'!D15</f>
        <v>793337</v>
      </c>
      <c r="D11" s="127">
        <f t="shared" si="0"/>
        <v>1171773</v>
      </c>
      <c r="E11" s="127">
        <f t="shared" si="1"/>
        <v>6167.226315789474</v>
      </c>
      <c r="F11" s="127">
        <f t="shared" si="2"/>
        <v>7709.0328947368425</v>
      </c>
      <c r="G11" s="127">
        <f t="shared" si="3"/>
        <v>9250.839473684211</v>
      </c>
      <c r="H11" s="127">
        <f t="shared" si="4"/>
        <v>308361.3157894737</v>
      </c>
      <c r="I11" s="36">
        <v>7</v>
      </c>
    </row>
    <row r="12" spans="1:9" ht="15.75">
      <c r="A12" s="35">
        <v>8</v>
      </c>
      <c r="B12" s="127">
        <f>'2013'!C16</f>
        <v>340362</v>
      </c>
      <c r="C12" s="127">
        <f>'2013'!D16</f>
        <v>609118</v>
      </c>
      <c r="D12" s="127">
        <f t="shared" si="0"/>
        <v>949480</v>
      </c>
      <c r="E12" s="127">
        <f t="shared" si="1"/>
        <v>4997.263157894737</v>
      </c>
      <c r="F12" s="127">
        <f t="shared" si="2"/>
        <v>6246.578947368421</v>
      </c>
      <c r="G12" s="127">
        <f t="shared" si="3"/>
        <v>7495.894736842105</v>
      </c>
      <c r="H12" s="127">
        <f t="shared" si="4"/>
        <v>249863.15789473683</v>
      </c>
      <c r="I12" s="36">
        <v>8</v>
      </c>
    </row>
    <row r="13" spans="1:9" ht="15.75">
      <c r="A13" s="36">
        <v>9</v>
      </c>
      <c r="B13" s="127">
        <f>'2013'!C17</f>
        <v>312409</v>
      </c>
      <c r="C13" s="127">
        <f>'2013'!D17</f>
        <v>468033</v>
      </c>
      <c r="D13" s="127">
        <f t="shared" si="0"/>
        <v>780442</v>
      </c>
      <c r="E13" s="127">
        <f t="shared" si="1"/>
        <v>4107.58947368421</v>
      </c>
      <c r="F13" s="127">
        <f t="shared" si="2"/>
        <v>5134.486842105262</v>
      </c>
      <c r="G13" s="127">
        <f t="shared" si="3"/>
        <v>6161.384210526316</v>
      </c>
      <c r="H13" s="127">
        <f t="shared" si="4"/>
        <v>205379.4736842105</v>
      </c>
      <c r="I13" s="36">
        <v>9</v>
      </c>
    </row>
    <row r="14" spans="1:9" ht="15.75">
      <c r="A14" s="36">
        <v>10</v>
      </c>
      <c r="B14" s="127">
        <f>'2013'!C18</f>
        <v>290198</v>
      </c>
      <c r="C14" s="127">
        <f>'2013'!D18</f>
        <v>353782</v>
      </c>
      <c r="D14" s="127">
        <f t="shared" si="0"/>
        <v>643980</v>
      </c>
      <c r="E14" s="127">
        <f t="shared" si="1"/>
        <v>3389.3684210526317</v>
      </c>
      <c r="F14" s="127">
        <f t="shared" si="2"/>
        <v>4236.71052631579</v>
      </c>
      <c r="G14" s="127">
        <f t="shared" si="3"/>
        <v>5084.0526315789475</v>
      </c>
      <c r="H14" s="127">
        <f t="shared" si="4"/>
        <v>169468.4210526316</v>
      </c>
      <c r="I14" s="36">
        <v>10</v>
      </c>
    </row>
    <row r="15" spans="1:9" ht="15.75">
      <c r="A15" s="35">
        <v>11</v>
      </c>
      <c r="B15" s="127">
        <f>'2013'!C19</f>
        <v>268691</v>
      </c>
      <c r="C15" s="127">
        <f>'2013'!D19</f>
        <v>267322</v>
      </c>
      <c r="D15" s="127">
        <f t="shared" si="0"/>
        <v>536013</v>
      </c>
      <c r="E15" s="127">
        <f t="shared" si="1"/>
        <v>2821.121052631579</v>
      </c>
      <c r="F15" s="127">
        <f t="shared" si="2"/>
        <v>3526.4013157894738</v>
      </c>
      <c r="G15" s="127">
        <f t="shared" si="3"/>
        <v>4231.6815789473685</v>
      </c>
      <c r="H15" s="127">
        <f t="shared" si="4"/>
        <v>141056.05263157896</v>
      </c>
      <c r="I15" s="36">
        <v>11</v>
      </c>
    </row>
    <row r="16" spans="1:9" ht="15.75">
      <c r="A16" s="36">
        <v>12</v>
      </c>
      <c r="B16" s="127">
        <f>'2013'!C20</f>
        <v>248814</v>
      </c>
      <c r="C16" s="127">
        <f>'2013'!D20</f>
        <v>197318</v>
      </c>
      <c r="D16" s="127">
        <f t="shared" si="0"/>
        <v>446132</v>
      </c>
      <c r="E16" s="127">
        <f t="shared" si="1"/>
        <v>2348.063157894737</v>
      </c>
      <c r="F16" s="127">
        <f t="shared" si="2"/>
        <v>2935.078947368421</v>
      </c>
      <c r="G16" s="127">
        <f t="shared" si="3"/>
        <v>3522.0947368421052</v>
      </c>
      <c r="H16" s="127">
        <f t="shared" si="4"/>
        <v>117403.15789473683</v>
      </c>
      <c r="I16" s="36">
        <v>12</v>
      </c>
    </row>
    <row r="17" spans="1:9" ht="15.75">
      <c r="A17" s="36">
        <v>13</v>
      </c>
      <c r="B17" s="127">
        <f>'2013'!C21</f>
        <v>230378</v>
      </c>
      <c r="C17" s="127">
        <f>'2013'!D21</f>
        <v>146833</v>
      </c>
      <c r="D17" s="127">
        <f t="shared" si="0"/>
        <v>377211</v>
      </c>
      <c r="E17" s="127">
        <f t="shared" si="1"/>
        <v>1985.321052631579</v>
      </c>
      <c r="F17" s="127">
        <f t="shared" si="2"/>
        <v>2481.6513157894738</v>
      </c>
      <c r="G17" s="127">
        <f t="shared" si="3"/>
        <v>2977.9815789473687</v>
      </c>
      <c r="H17" s="127">
        <f t="shared" si="4"/>
        <v>99266.05263157895</v>
      </c>
      <c r="I17" s="36">
        <v>13</v>
      </c>
    </row>
    <row r="18" spans="1:9" ht="15.75">
      <c r="A18" s="35">
        <v>14</v>
      </c>
      <c r="B18" s="127">
        <f>'2013'!C22</f>
        <v>213303</v>
      </c>
      <c r="C18" s="127">
        <f>'2013'!D22</f>
        <v>110915</v>
      </c>
      <c r="D18" s="127">
        <f t="shared" si="0"/>
        <v>324218</v>
      </c>
      <c r="E18" s="127">
        <f t="shared" si="1"/>
        <v>1706.4105263157894</v>
      </c>
      <c r="F18" s="127">
        <f t="shared" si="2"/>
        <v>2133.0131578947367</v>
      </c>
      <c r="G18" s="127">
        <f>E18*1.5</f>
        <v>2559.6157894736843</v>
      </c>
      <c r="H18" s="127">
        <f t="shared" si="4"/>
        <v>85320.52631578947</v>
      </c>
      <c r="I18" s="36">
        <v>14</v>
      </c>
    </row>
    <row r="19" spans="1:9" ht="15.75">
      <c r="A19" s="36">
        <v>15</v>
      </c>
      <c r="B19" s="127">
        <f>'2013'!C23</f>
        <v>197562</v>
      </c>
      <c r="C19" s="127">
        <f>'2013'!D23</f>
        <v>89089</v>
      </c>
      <c r="D19" s="127">
        <f t="shared" si="0"/>
        <v>286651</v>
      </c>
      <c r="E19" s="127">
        <f t="shared" si="1"/>
        <v>1508.6894736842105</v>
      </c>
      <c r="F19" s="127">
        <f t="shared" si="2"/>
        <v>1885.8618421052631</v>
      </c>
      <c r="G19" s="127">
        <f>E19*1.5</f>
        <v>2263.0342105263157</v>
      </c>
      <c r="H19" s="127">
        <f t="shared" si="4"/>
        <v>75434.47368421052</v>
      </c>
      <c r="I19" s="36">
        <v>15</v>
      </c>
    </row>
    <row r="20" spans="1:9" ht="15.75">
      <c r="A20" s="36">
        <v>16</v>
      </c>
      <c r="B20" s="127">
        <f>'2013'!C24</f>
        <v>182605</v>
      </c>
      <c r="C20" s="127">
        <f>'2013'!D24</f>
        <v>87494</v>
      </c>
      <c r="D20" s="127">
        <f t="shared" si="0"/>
        <v>270099</v>
      </c>
      <c r="E20" s="127">
        <f t="shared" si="1"/>
        <v>1421.5736842105264</v>
      </c>
      <c r="F20" s="127">
        <f t="shared" si="2"/>
        <v>1776.967105263158</v>
      </c>
      <c r="G20" s="127">
        <f>E20*1.5</f>
        <v>2132.3605263157897</v>
      </c>
      <c r="H20" s="127">
        <f t="shared" si="4"/>
        <v>71078.68421052632</v>
      </c>
      <c r="I20" s="36">
        <v>16</v>
      </c>
    </row>
    <row r="21" spans="1:9" ht="15.75">
      <c r="A21" s="35">
        <v>17</v>
      </c>
      <c r="B21" s="127">
        <f>'2013'!C25</f>
        <v>169195</v>
      </c>
      <c r="C21" s="127">
        <f>'2013'!D25</f>
        <v>67649</v>
      </c>
      <c r="D21" s="127">
        <f t="shared" si="0"/>
        <v>236844</v>
      </c>
      <c r="E21" s="127">
        <f t="shared" si="1"/>
        <v>1246.5473684210526</v>
      </c>
      <c r="F21" s="127">
        <f t="shared" si="2"/>
        <v>1558.1842105263158</v>
      </c>
      <c r="G21" s="127">
        <f>E21*1.5</f>
        <v>1869.8210526315788</v>
      </c>
      <c r="H21" s="127">
        <f t="shared" si="4"/>
        <v>62327.36842105263</v>
      </c>
      <c r="I21" s="36">
        <v>17</v>
      </c>
    </row>
    <row r="22" spans="1:9" ht="15.75">
      <c r="A22" s="36">
        <v>18</v>
      </c>
      <c r="B22" s="127">
        <f>'2013'!C26</f>
        <v>156658</v>
      </c>
      <c r="C22" s="127">
        <f>'2013'!D26</f>
        <v>65513</v>
      </c>
      <c r="D22" s="127">
        <f t="shared" si="0"/>
        <v>222171</v>
      </c>
      <c r="E22" s="127">
        <f t="shared" si="1"/>
        <v>1169.321052631579</v>
      </c>
      <c r="F22" s="127">
        <f t="shared" si="2"/>
        <v>1461.6513157894738</v>
      </c>
      <c r="G22" s="127">
        <f>E22*1.5</f>
        <v>1753.9815789473687</v>
      </c>
      <c r="H22" s="127">
        <f t="shared" si="4"/>
        <v>58466.05263157895</v>
      </c>
      <c r="I22" s="36">
        <v>18</v>
      </c>
    </row>
    <row r="23" spans="1:9" ht="15.75">
      <c r="A23" s="36">
        <v>19</v>
      </c>
      <c r="B23" s="127">
        <f>'2013'!C32</f>
        <v>146242</v>
      </c>
      <c r="C23" s="127">
        <f>'2013'!D32</f>
        <v>71653</v>
      </c>
      <c r="D23" s="127">
        <f t="shared" si="0"/>
        <v>217895</v>
      </c>
      <c r="E23" s="127">
        <f t="shared" si="1"/>
        <v>1146.8157894736842</v>
      </c>
      <c r="F23" s="127">
        <f t="shared" si="2"/>
        <v>1433.5197368421052</v>
      </c>
      <c r="G23" s="127">
        <f t="shared" si="3"/>
        <v>1720.2236842105262</v>
      </c>
      <c r="H23" s="127">
        <f t="shared" si="4"/>
        <v>57340.789473684206</v>
      </c>
      <c r="I23" s="36">
        <v>19</v>
      </c>
    </row>
    <row r="24" ht="12.75">
      <c r="B24" s="11"/>
    </row>
  </sheetData>
  <sheetProtection/>
  <mergeCells count="2">
    <mergeCell ref="A3:H3"/>
    <mergeCell ref="A1:D1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6"/>
  <sheetViews>
    <sheetView showGridLines="0" zoomScale="90" zoomScaleNormal="90" zoomScalePageLayoutView="0" workbookViewId="0" topLeftCell="A13">
      <selection activeCell="B10" sqref="B10"/>
    </sheetView>
  </sheetViews>
  <sheetFormatPr defaultColWidth="11.421875" defaultRowHeight="12.75"/>
  <cols>
    <col min="1" max="1" width="5.28125" style="0" customWidth="1"/>
    <col min="2" max="2" width="10.8515625" style="0" bestFit="1" customWidth="1"/>
    <col min="3" max="3" width="13.7109375" style="0" bestFit="1" customWidth="1"/>
    <col min="4" max="4" width="12.140625" style="0" bestFit="1" customWidth="1"/>
    <col min="5" max="5" width="11.8515625" style="0" customWidth="1"/>
    <col min="6" max="6" width="9.57421875" style="0" bestFit="1" customWidth="1"/>
    <col min="7" max="7" width="10.8515625" style="0" bestFit="1" customWidth="1"/>
    <col min="8" max="8" width="9.140625" style="0" bestFit="1" customWidth="1"/>
    <col min="9" max="9" width="10.8515625" style="0" bestFit="1" customWidth="1"/>
    <col min="10" max="10" width="9.140625" style="0" bestFit="1" customWidth="1"/>
    <col min="11" max="11" width="10.421875" style="0" bestFit="1" customWidth="1"/>
    <col min="12" max="12" width="12.00390625" style="0" bestFit="1" customWidth="1"/>
    <col min="13" max="14" width="9.140625" style="0" bestFit="1" customWidth="1"/>
    <col min="15" max="16" width="12.00390625" style="0" bestFit="1" customWidth="1"/>
    <col min="17" max="17" width="6.7109375" style="0" customWidth="1"/>
    <col min="18" max="18" width="2.00390625" style="0" customWidth="1"/>
    <col min="19" max="19" width="12.140625" style="0" customWidth="1"/>
    <col min="20" max="21" width="12.140625" style="0" bestFit="1" customWidth="1"/>
    <col min="22" max="22" width="11.00390625" style="0" customWidth="1"/>
    <col min="23" max="23" width="8.8515625" style="0" customWidth="1"/>
    <col min="24" max="24" width="10.8515625" style="0" customWidth="1"/>
    <col min="25" max="25" width="11.00390625" style="64" customWidth="1"/>
    <col min="26" max="26" width="8.00390625" style="0" customWidth="1"/>
    <col min="27" max="27" width="10.8515625" style="0" bestFit="1" customWidth="1"/>
    <col min="28" max="30" width="11.00390625" style="0" bestFit="1" customWidth="1"/>
  </cols>
  <sheetData>
    <row r="1" spans="1:30" ht="61.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63"/>
      <c r="Z1" s="2"/>
      <c r="AA1" s="2"/>
      <c r="AB1" s="2"/>
      <c r="AC1" s="2"/>
      <c r="AD1" s="2"/>
    </row>
    <row r="2" spans="1:26" ht="32.25" customHeight="1">
      <c r="A2" s="107" t="s">
        <v>12</v>
      </c>
      <c r="B2" s="107"/>
      <c r="C2" s="107"/>
      <c r="D2" s="107"/>
      <c r="E2" s="107"/>
      <c r="F2" s="107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Z2" s="2"/>
    </row>
    <row r="3" spans="1:30" ht="42.75" customHeight="1">
      <c r="A3" s="108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37"/>
      <c r="T3" s="37"/>
      <c r="U3" s="37"/>
      <c r="V3" s="37"/>
      <c r="W3" s="37"/>
      <c r="X3" s="37"/>
      <c r="Y3" s="65"/>
      <c r="Z3" s="37"/>
      <c r="AA3" s="37"/>
      <c r="AB3" s="37"/>
      <c r="AC3" s="37"/>
      <c r="AD3" s="37"/>
    </row>
    <row r="4" spans="1:18" ht="12.75">
      <c r="A4" s="110">
        <v>0.05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30" ht="41.25" customHeight="1">
      <c r="A5" s="59" t="s">
        <v>0</v>
      </c>
      <c r="B5" s="15" t="s">
        <v>13</v>
      </c>
      <c r="C5" s="15" t="s">
        <v>14</v>
      </c>
      <c r="D5" s="15" t="s">
        <v>40</v>
      </c>
      <c r="E5" s="15" t="s">
        <v>41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  <c r="L5" s="102" t="s">
        <v>11</v>
      </c>
      <c r="M5" s="15" t="s">
        <v>47</v>
      </c>
      <c r="N5" s="15" t="s">
        <v>45</v>
      </c>
      <c r="O5" s="113" t="s">
        <v>21</v>
      </c>
      <c r="P5" s="114"/>
      <c r="Q5" s="104" t="s">
        <v>0</v>
      </c>
      <c r="R5" s="61"/>
      <c r="S5" s="39" t="s">
        <v>42</v>
      </c>
      <c r="T5" s="102" t="s">
        <v>43</v>
      </c>
      <c r="U5" s="102" t="s">
        <v>43</v>
      </c>
      <c r="V5" s="68" t="s">
        <v>44</v>
      </c>
      <c r="W5" s="75" t="str">
        <f>M5</f>
        <v>APOR. 
PATR.</v>
      </c>
      <c r="X5" s="102" t="s">
        <v>46</v>
      </c>
      <c r="Y5" s="72"/>
      <c r="Z5" s="104" t="s">
        <v>0</v>
      </c>
      <c r="AA5" s="39" t="s">
        <v>42</v>
      </c>
      <c r="AB5" s="102" t="s">
        <v>43</v>
      </c>
      <c r="AC5" s="102" t="s">
        <v>43</v>
      </c>
      <c r="AD5" s="102" t="s">
        <v>43</v>
      </c>
    </row>
    <row r="6" spans="1:30" ht="16.5" customHeight="1">
      <c r="A6" s="60"/>
      <c r="B6" s="18"/>
      <c r="C6" s="18"/>
      <c r="D6" s="18"/>
      <c r="E6" s="18"/>
      <c r="F6" s="18"/>
      <c r="G6" s="18"/>
      <c r="H6" s="18"/>
      <c r="I6" s="18"/>
      <c r="J6" s="18"/>
      <c r="K6" s="19"/>
      <c r="L6" s="103"/>
      <c r="M6" s="71">
        <v>0.0163</v>
      </c>
      <c r="N6" s="71">
        <v>0.0149</v>
      </c>
      <c r="O6" s="15"/>
      <c r="P6" s="17"/>
      <c r="Q6" s="105"/>
      <c r="S6" s="40"/>
      <c r="T6" s="103"/>
      <c r="U6" s="103"/>
      <c r="V6" s="67"/>
      <c r="W6" s="76">
        <f>M6+N6</f>
        <v>0.0312</v>
      </c>
      <c r="X6" s="103"/>
      <c r="Y6" s="72"/>
      <c r="Z6" s="105"/>
      <c r="AA6" s="40"/>
      <c r="AB6" s="103"/>
      <c r="AC6" s="103"/>
      <c r="AD6" s="103"/>
    </row>
    <row r="7" spans="1:30" ht="10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12"/>
      <c r="M7" s="13"/>
      <c r="N7" s="13"/>
      <c r="O7" s="13" t="s">
        <v>22</v>
      </c>
      <c r="P7" s="20" t="s">
        <v>23</v>
      </c>
      <c r="Q7" s="106"/>
      <c r="S7" s="41"/>
      <c r="T7" s="62">
        <v>0.06</v>
      </c>
      <c r="U7" s="62">
        <v>0.04</v>
      </c>
      <c r="V7" s="62">
        <f aca="true" t="shared" si="0" ref="V7:V31">T7+U7</f>
        <v>0.1</v>
      </c>
      <c r="W7" s="62"/>
      <c r="X7" s="62"/>
      <c r="Y7" s="73"/>
      <c r="Z7" s="106"/>
      <c r="AA7" s="41"/>
      <c r="AB7" s="62">
        <f>T7</f>
        <v>0.06</v>
      </c>
      <c r="AC7" s="62">
        <f>U7</f>
        <v>0.04</v>
      </c>
      <c r="AD7" s="62">
        <f aca="true" t="shared" si="1" ref="AD7:AD26">AB7+AC7</f>
        <v>0.1</v>
      </c>
    </row>
    <row r="8" spans="1:30" ht="16.5" customHeight="1">
      <c r="A8" s="9">
        <v>2</v>
      </c>
      <c r="B8" s="4">
        <f>ROUND('[1]2012'!B8*(1+$A$4),0)</f>
        <v>483564</v>
      </c>
      <c r="C8" s="4">
        <f>ROUND('[1]2012'!C8*(1+$A$4),0)</f>
        <v>1820519</v>
      </c>
      <c r="D8" s="4">
        <f>ROUND((B8+C8)*100%,0)</f>
        <v>2304083</v>
      </c>
      <c r="E8" s="4">
        <v>0</v>
      </c>
      <c r="F8" s="4">
        <f>ROUND('[1]2012'!F8*(1+$A$4),0)</f>
        <v>0</v>
      </c>
      <c r="G8" s="4">
        <f>ROUND('[1]2012'!G8*(1+$A$4),0)</f>
        <v>103966</v>
      </c>
      <c r="H8" s="4">
        <f>ROUND('[1]2012'!H8*(1+$A$4),0)</f>
        <v>79487</v>
      </c>
      <c r="I8" s="4">
        <f>ROUND('[1]2012'!I8*(1+$A$4),0)</f>
        <v>174781</v>
      </c>
      <c r="J8" s="4">
        <f>ROUND('[1]2012'!J8*(1+$A$4),0)</f>
        <v>105275</v>
      </c>
      <c r="K8" s="4">
        <f>ROUND('[1]2012'!K8*(1+$A$4),0)</f>
        <v>15839</v>
      </c>
      <c r="L8" s="8">
        <f aca="true" t="shared" si="2" ref="L8:L31">SUM(B8:K8)-J8</f>
        <v>4982239</v>
      </c>
      <c r="M8" s="4">
        <f aca="true" t="shared" si="3" ref="M8:M32">ROUND(L8*$M$6,0)</f>
        <v>81210</v>
      </c>
      <c r="N8" s="4">
        <f aca="true" t="shared" si="4" ref="N8:N32">ROUND(L8*$N$6,0)</f>
        <v>74235</v>
      </c>
      <c r="O8" s="4">
        <f aca="true" t="shared" si="5" ref="O8:O32">SUM(L8:N8)</f>
        <v>5137684</v>
      </c>
      <c r="P8" s="5">
        <f aca="true" t="shared" si="6" ref="P8:P31">SUM(L8:N8)+J8</f>
        <v>5242959</v>
      </c>
      <c r="Q8" s="9">
        <v>2</v>
      </c>
      <c r="S8" s="38">
        <f>$B8+$C8+$F8+$K8</f>
        <v>2319922</v>
      </c>
      <c r="T8" s="8">
        <f aca="true" t="shared" si="7" ref="T8:T31">ROUND(S8*$T$7,0)</f>
        <v>139195</v>
      </c>
      <c r="U8" s="8">
        <f>ROUND(S8*$U$7,0)</f>
        <v>92797</v>
      </c>
      <c r="V8" s="70">
        <f t="shared" si="0"/>
        <v>231992</v>
      </c>
      <c r="W8" s="70">
        <v>0</v>
      </c>
      <c r="X8" s="70">
        <f aca="true" t="shared" si="8" ref="X8:X31">SUM(V8:W8)</f>
        <v>231992</v>
      </c>
      <c r="Y8" s="74"/>
      <c r="Z8" s="9">
        <v>2</v>
      </c>
      <c r="AA8" s="38">
        <f>$B8+$C8+$F8+$K8</f>
        <v>2319922</v>
      </c>
      <c r="AB8" s="8">
        <f aca="true" t="shared" si="9" ref="AB8:AB26">ROUND(AA8*$T$7,0)</f>
        <v>139195</v>
      </c>
      <c r="AC8" s="8">
        <f>ROUND(AA8*$AC$7,0)</f>
        <v>92797</v>
      </c>
      <c r="AD8" s="8">
        <f t="shared" si="1"/>
        <v>231992</v>
      </c>
    </row>
    <row r="9" spans="1:30" ht="16.5" customHeight="1">
      <c r="A9" s="10" t="s">
        <v>35</v>
      </c>
      <c r="B9" s="4">
        <f>ROUND('[1]2012'!B9*(1+$A$4),0)</f>
        <v>498876</v>
      </c>
      <c r="C9" s="4">
        <f>ROUND('[1]2012'!C9*(1+$A$4),0)</f>
        <v>1501203</v>
      </c>
      <c r="D9" s="4">
        <v>0</v>
      </c>
      <c r="E9" s="4">
        <f>ROUND(((B9+C9)*20%+(B9+C9)*30%),0)</f>
        <v>1000040</v>
      </c>
      <c r="F9" s="4">
        <f>ROUND('[1]2012'!F9*(1+$A$4),0)</f>
        <v>21725</v>
      </c>
      <c r="G9" s="4">
        <f>ROUND('[1]2012'!G9*(1+$A$4),0)</f>
        <v>107259</v>
      </c>
      <c r="H9" s="4">
        <f>ROUND('[1]2012'!H9*(1+$A$4),0)</f>
        <v>79806</v>
      </c>
      <c r="I9" s="4">
        <f>ROUND('[1]2012'!I9*(1+$A$4),0)</f>
        <v>175426</v>
      </c>
      <c r="J9" s="4">
        <f>ROUND('[1]2012'!J9*(1+$A$4),0)</f>
        <v>105639</v>
      </c>
      <c r="K9" s="4">
        <f>ROUND('[1]2012'!K9*(1+$A$4),0)</f>
        <v>15839</v>
      </c>
      <c r="L9" s="8">
        <f t="shared" si="2"/>
        <v>3400174</v>
      </c>
      <c r="M9" s="4">
        <f t="shared" si="3"/>
        <v>55423</v>
      </c>
      <c r="N9" s="4">
        <f t="shared" si="4"/>
        <v>50663</v>
      </c>
      <c r="O9" s="4">
        <f t="shared" si="5"/>
        <v>3506260</v>
      </c>
      <c r="P9" s="5">
        <f t="shared" si="6"/>
        <v>3611899</v>
      </c>
      <c r="Q9" s="10" t="s">
        <v>34</v>
      </c>
      <c r="S9" s="38">
        <v>0</v>
      </c>
      <c r="T9" s="8">
        <f t="shared" si="7"/>
        <v>0</v>
      </c>
      <c r="U9" s="8">
        <f>ROUND(T9*$T$7,0)</f>
        <v>0</v>
      </c>
      <c r="V9" s="70">
        <f t="shared" si="0"/>
        <v>0</v>
      </c>
      <c r="W9" s="70">
        <v>0</v>
      </c>
      <c r="X9" s="70">
        <f t="shared" si="8"/>
        <v>0</v>
      </c>
      <c r="Y9" s="74"/>
      <c r="Z9" s="10" t="s">
        <v>34</v>
      </c>
      <c r="AA9" s="38">
        <v>0</v>
      </c>
      <c r="AB9" s="8">
        <f t="shared" si="9"/>
        <v>0</v>
      </c>
      <c r="AC9" s="8">
        <f>ROUND(AB9*$T$7,0)</f>
        <v>0</v>
      </c>
      <c r="AD9" s="8">
        <f t="shared" si="1"/>
        <v>0</v>
      </c>
    </row>
    <row r="10" spans="1:30" ht="16.5" customHeight="1">
      <c r="A10" s="10">
        <v>3</v>
      </c>
      <c r="B10" s="4">
        <f>ROUND('[1]2012'!B10*(1+$A$4),0)</f>
        <v>498876</v>
      </c>
      <c r="C10" s="4">
        <f>ROUND('[1]2012'!C10*(1+$A$4),0)</f>
        <v>1501203</v>
      </c>
      <c r="D10" s="4">
        <v>0</v>
      </c>
      <c r="E10" s="4">
        <v>0</v>
      </c>
      <c r="F10" s="4">
        <f>ROUND('[1]2012'!F10*(1+$A$4),0)</f>
        <v>21725</v>
      </c>
      <c r="G10" s="4">
        <f>ROUND('[1]2012'!G10*(1+$A$4),0)</f>
        <v>107259</v>
      </c>
      <c r="H10" s="4">
        <f>ROUND('[1]2012'!H10*(1+$A$4),0)</f>
        <v>79806</v>
      </c>
      <c r="I10" s="4">
        <f>ROUND('[1]2012'!I10*(1+$A$4),0)</f>
        <v>175426</v>
      </c>
      <c r="J10" s="4">
        <f>ROUND('[1]2012'!J10*(1+$A$4),0)</f>
        <v>105639</v>
      </c>
      <c r="K10" s="4">
        <f>ROUND('[1]2012'!K10*(1+$A$4),0)</f>
        <v>15839</v>
      </c>
      <c r="L10" s="8">
        <f t="shared" si="2"/>
        <v>2400134</v>
      </c>
      <c r="M10" s="4">
        <f t="shared" si="3"/>
        <v>39122</v>
      </c>
      <c r="N10" s="4">
        <f t="shared" si="4"/>
        <v>35762</v>
      </c>
      <c r="O10" s="4">
        <f t="shared" si="5"/>
        <v>2475018</v>
      </c>
      <c r="P10" s="5">
        <f t="shared" si="6"/>
        <v>2580657</v>
      </c>
      <c r="Q10" s="10">
        <v>3</v>
      </c>
      <c r="S10" s="38">
        <f aca="true" t="shared" si="10" ref="S10:S31">B10+C10+F10+K10</f>
        <v>2037643</v>
      </c>
      <c r="T10" s="8">
        <f t="shared" si="7"/>
        <v>122259</v>
      </c>
      <c r="U10" s="8">
        <f aca="true" t="shared" si="11" ref="U10:U31">ROUND(S10*$U$7,0)</f>
        <v>81506</v>
      </c>
      <c r="V10" s="70">
        <f t="shared" si="0"/>
        <v>203765</v>
      </c>
      <c r="W10" s="70">
        <v>0</v>
      </c>
      <c r="X10" s="70">
        <f t="shared" si="8"/>
        <v>203765</v>
      </c>
      <c r="Y10" s="74"/>
      <c r="Z10" s="10">
        <v>3</v>
      </c>
      <c r="AA10" s="38">
        <f aca="true" t="shared" si="12" ref="AA10:AA25">$B10+$C10+$F10+$K10</f>
        <v>2037643</v>
      </c>
      <c r="AB10" s="8">
        <f t="shared" si="9"/>
        <v>122259</v>
      </c>
      <c r="AC10" s="8">
        <f aca="true" t="shared" si="13" ref="AC10:AC26">ROUND(AA10*$AC$7,0)</f>
        <v>81506</v>
      </c>
      <c r="AD10" s="8">
        <f t="shared" si="1"/>
        <v>203765</v>
      </c>
    </row>
    <row r="11" spans="1:30" ht="16.5" customHeight="1">
      <c r="A11" s="10">
        <v>4</v>
      </c>
      <c r="B11" s="4">
        <f>ROUND('[1]2012'!B11*(1+$A$4),0)</f>
        <v>472160</v>
      </c>
      <c r="C11" s="4">
        <f>ROUND('[1]2012'!C11*(1+$A$4),0)</f>
        <v>1456494</v>
      </c>
      <c r="D11" s="4">
        <v>0</v>
      </c>
      <c r="E11" s="4">
        <v>0</v>
      </c>
      <c r="F11" s="4">
        <f>ROUND('[1]2012'!F11*(1+$A$4),0)</f>
        <v>21725</v>
      </c>
      <c r="G11" s="4">
        <f>ROUND('[1]2012'!G11*(1+$A$4),0)</f>
        <v>101514</v>
      </c>
      <c r="H11" s="4">
        <f>ROUND('[1]2012'!H11*(1+$A$4),0)</f>
        <v>81913</v>
      </c>
      <c r="I11" s="4">
        <f>ROUND('[1]2012'!I11*(1+$A$4),0)</f>
        <v>179507</v>
      </c>
      <c r="J11" s="4">
        <f>ROUND('[1]2012'!J11*(1+$A$4),0)</f>
        <v>108147</v>
      </c>
      <c r="K11" s="4">
        <f>ROUND('[1]2012'!K11*(1+$A$4),0)</f>
        <v>15839</v>
      </c>
      <c r="L11" s="8">
        <f t="shared" si="2"/>
        <v>2329152</v>
      </c>
      <c r="M11" s="4">
        <f t="shared" si="3"/>
        <v>37965</v>
      </c>
      <c r="N11" s="4">
        <f t="shared" si="4"/>
        <v>34704</v>
      </c>
      <c r="O11" s="4">
        <f t="shared" si="5"/>
        <v>2401821</v>
      </c>
      <c r="P11" s="5">
        <f t="shared" si="6"/>
        <v>2509968</v>
      </c>
      <c r="Q11" s="10">
        <v>4</v>
      </c>
      <c r="S11" s="38">
        <f t="shared" si="10"/>
        <v>1966218</v>
      </c>
      <c r="T11" s="8">
        <f t="shared" si="7"/>
        <v>117973</v>
      </c>
      <c r="U11" s="8">
        <f t="shared" si="11"/>
        <v>78649</v>
      </c>
      <c r="V11" s="70">
        <f t="shared" si="0"/>
        <v>196622</v>
      </c>
      <c r="W11" s="70">
        <v>0</v>
      </c>
      <c r="X11" s="70">
        <f t="shared" si="8"/>
        <v>196622</v>
      </c>
      <c r="Y11" s="74"/>
      <c r="Z11" s="10">
        <v>4</v>
      </c>
      <c r="AA11" s="38">
        <f t="shared" si="12"/>
        <v>1966218</v>
      </c>
      <c r="AB11" s="8">
        <f t="shared" si="9"/>
        <v>117973</v>
      </c>
      <c r="AC11" s="8">
        <f t="shared" si="13"/>
        <v>78649</v>
      </c>
      <c r="AD11" s="8">
        <f t="shared" si="1"/>
        <v>196622</v>
      </c>
    </row>
    <row r="12" spans="1:30" ht="16.5" customHeight="1">
      <c r="A12" s="10">
        <v>5</v>
      </c>
      <c r="B12" s="4">
        <f>ROUND('[1]2012'!B12*(1+$A$4),0)</f>
        <v>445989</v>
      </c>
      <c r="C12" s="4">
        <f>ROUND('[1]2012'!C12*(1+$A$4),0)</f>
        <v>1251823</v>
      </c>
      <c r="D12" s="4">
        <v>0</v>
      </c>
      <c r="E12" s="4">
        <v>0</v>
      </c>
      <c r="F12" s="4">
        <f>ROUND('[1]2012'!F12*(1+$A$4),0)</f>
        <v>21725</v>
      </c>
      <c r="G12" s="4">
        <f>ROUND('[1]2012'!G12*(1+$A$4),0)</f>
        <v>95887</v>
      </c>
      <c r="H12" s="4">
        <f>ROUND('[1]2012'!H12*(1+$A$4),0)</f>
        <v>84056</v>
      </c>
      <c r="I12" s="4">
        <f>ROUND('[1]2012'!I12*(1+$A$4),0)</f>
        <v>183604</v>
      </c>
      <c r="J12" s="4">
        <f>ROUND('[1]2012'!J12*(1+$A$4),0)</f>
        <v>110625</v>
      </c>
      <c r="K12" s="4">
        <f>ROUND('[1]2012'!K12*(1+$A$4),0)</f>
        <v>15839</v>
      </c>
      <c r="L12" s="8">
        <f t="shared" si="2"/>
        <v>2098923</v>
      </c>
      <c r="M12" s="4">
        <f t="shared" si="3"/>
        <v>34212</v>
      </c>
      <c r="N12" s="4">
        <f t="shared" si="4"/>
        <v>31274</v>
      </c>
      <c r="O12" s="4">
        <f t="shared" si="5"/>
        <v>2164409</v>
      </c>
      <c r="P12" s="5">
        <f t="shared" si="6"/>
        <v>2275034</v>
      </c>
      <c r="Q12" s="10">
        <v>5</v>
      </c>
      <c r="S12" s="38">
        <f t="shared" si="10"/>
        <v>1735376</v>
      </c>
      <c r="T12" s="8">
        <f t="shared" si="7"/>
        <v>104123</v>
      </c>
      <c r="U12" s="8">
        <f t="shared" si="11"/>
        <v>69415</v>
      </c>
      <c r="V12" s="70">
        <f t="shared" si="0"/>
        <v>173538</v>
      </c>
      <c r="W12" s="70">
        <v>0</v>
      </c>
      <c r="X12" s="70">
        <f t="shared" si="8"/>
        <v>173538</v>
      </c>
      <c r="Y12" s="74"/>
      <c r="Z12" s="10">
        <v>5</v>
      </c>
      <c r="AA12" s="38">
        <f t="shared" si="12"/>
        <v>1735376</v>
      </c>
      <c r="AB12" s="8">
        <f t="shared" si="9"/>
        <v>104123</v>
      </c>
      <c r="AC12" s="8">
        <f t="shared" si="13"/>
        <v>69415</v>
      </c>
      <c r="AD12" s="8">
        <f t="shared" si="1"/>
        <v>173538</v>
      </c>
    </row>
    <row r="13" spans="1:30" ht="16.5" customHeight="1">
      <c r="A13" s="10">
        <v>6</v>
      </c>
      <c r="B13" s="4">
        <f>ROUND('[1]2012'!B13*(1+$A$4),0)</f>
        <v>398388</v>
      </c>
      <c r="C13" s="4">
        <f>ROUND('[1]2012'!C13*(1+$A$4),0)</f>
        <v>1057887</v>
      </c>
      <c r="D13" s="4">
        <v>0</v>
      </c>
      <c r="E13" s="4">
        <v>0</v>
      </c>
      <c r="F13" s="4">
        <f>ROUND('[1]2012'!F13*(1+$A$4),0)</f>
        <v>24984</v>
      </c>
      <c r="G13" s="4">
        <f>ROUND('[1]2012'!G13*(1+$A$4),0)</f>
        <v>85654</v>
      </c>
      <c r="H13" s="4">
        <f>ROUND('[1]2012'!H13*(1+$A$4),0)</f>
        <v>78207</v>
      </c>
      <c r="I13" s="4">
        <f>ROUND('[1]2012'!I13*(1+$A$4),0)</f>
        <v>205225</v>
      </c>
      <c r="J13" s="4">
        <f>ROUND('[1]2012'!J13*(1+$A$4),0)</f>
        <v>115093</v>
      </c>
      <c r="K13" s="4">
        <f>ROUND('[1]2012'!K13*(1+$A$4),0)</f>
        <v>15839</v>
      </c>
      <c r="L13" s="8">
        <f t="shared" si="2"/>
        <v>1866184</v>
      </c>
      <c r="M13" s="4">
        <f t="shared" si="3"/>
        <v>30419</v>
      </c>
      <c r="N13" s="4">
        <f t="shared" si="4"/>
        <v>27806</v>
      </c>
      <c r="O13" s="4">
        <f t="shared" si="5"/>
        <v>1924409</v>
      </c>
      <c r="P13" s="5">
        <f t="shared" si="6"/>
        <v>2039502</v>
      </c>
      <c r="Q13" s="10">
        <v>6</v>
      </c>
      <c r="S13" s="38">
        <f t="shared" si="10"/>
        <v>1497098</v>
      </c>
      <c r="T13" s="8">
        <f t="shared" si="7"/>
        <v>89826</v>
      </c>
      <c r="U13" s="8">
        <f t="shared" si="11"/>
        <v>59884</v>
      </c>
      <c r="V13" s="70">
        <f t="shared" si="0"/>
        <v>149710</v>
      </c>
      <c r="W13" s="70">
        <v>0</v>
      </c>
      <c r="X13" s="70">
        <f t="shared" si="8"/>
        <v>149710</v>
      </c>
      <c r="Y13" s="74"/>
      <c r="Z13" s="10">
        <v>6</v>
      </c>
      <c r="AA13" s="38">
        <f t="shared" si="12"/>
        <v>1497098</v>
      </c>
      <c r="AB13" s="8">
        <f t="shared" si="9"/>
        <v>89826</v>
      </c>
      <c r="AC13" s="8">
        <f t="shared" si="13"/>
        <v>59884</v>
      </c>
      <c r="AD13" s="8">
        <f t="shared" si="1"/>
        <v>149710</v>
      </c>
    </row>
    <row r="14" spans="1:30" ht="16.5" customHeight="1">
      <c r="A14" s="10">
        <v>7</v>
      </c>
      <c r="B14" s="4">
        <f>ROUND('[1]2012'!B14*(1+$A$4),0)</f>
        <v>368498</v>
      </c>
      <c r="C14" s="4">
        <f>ROUND('[1]2012'!C14*(1+$A$4),0)</f>
        <v>793337</v>
      </c>
      <c r="D14" s="4">
        <v>0</v>
      </c>
      <c r="E14" s="4">
        <v>0</v>
      </c>
      <c r="F14" s="4">
        <f>ROUND('[1]2012'!F14*(1+$A$4),0)</f>
        <v>24984</v>
      </c>
      <c r="G14" s="4">
        <f>ROUND('[1]2012'!G14*(1+$A$4),0)</f>
        <v>79227</v>
      </c>
      <c r="H14" s="4">
        <f>ROUND('[1]2012'!H14*(1+$A$4),0)</f>
        <v>58326</v>
      </c>
      <c r="I14" s="4">
        <f>ROUND('[1]2012'!I14*(1+$A$4),0)</f>
        <v>141517</v>
      </c>
      <c r="J14" s="4">
        <f>ROUND('[1]2012'!J14*(1+$A$4),0)</f>
        <v>79740</v>
      </c>
      <c r="K14" s="4">
        <f>ROUND('[1]2012'!K14*(1+$A$4),0)</f>
        <v>15839</v>
      </c>
      <c r="L14" s="8">
        <f t="shared" si="2"/>
        <v>1481728</v>
      </c>
      <c r="M14" s="4">
        <f t="shared" si="3"/>
        <v>24152</v>
      </c>
      <c r="N14" s="4">
        <f t="shared" si="4"/>
        <v>22078</v>
      </c>
      <c r="O14" s="4">
        <f t="shared" si="5"/>
        <v>1527958</v>
      </c>
      <c r="P14" s="5">
        <f t="shared" si="6"/>
        <v>1607698</v>
      </c>
      <c r="Q14" s="10">
        <v>7</v>
      </c>
      <c r="S14" s="38">
        <f t="shared" si="10"/>
        <v>1202658</v>
      </c>
      <c r="T14" s="8">
        <f t="shared" si="7"/>
        <v>72159</v>
      </c>
      <c r="U14" s="8">
        <f t="shared" si="11"/>
        <v>48106</v>
      </c>
      <c r="V14" s="70">
        <f t="shared" si="0"/>
        <v>120265</v>
      </c>
      <c r="W14" s="70">
        <f aca="true" t="shared" si="14" ref="W14:W31">ROUND(V14*$W$6,0)</f>
        <v>3752</v>
      </c>
      <c r="X14" s="70">
        <f t="shared" si="8"/>
        <v>124017</v>
      </c>
      <c r="Y14" s="74"/>
      <c r="Z14" s="10">
        <v>7</v>
      </c>
      <c r="AA14" s="38">
        <f t="shared" si="12"/>
        <v>1202658</v>
      </c>
      <c r="AB14" s="8">
        <f t="shared" si="9"/>
        <v>72159</v>
      </c>
      <c r="AC14" s="8">
        <f t="shared" si="13"/>
        <v>48106</v>
      </c>
      <c r="AD14" s="8">
        <f t="shared" si="1"/>
        <v>120265</v>
      </c>
    </row>
    <row r="15" spans="1:30" ht="16.5" customHeight="1">
      <c r="A15" s="10">
        <v>8</v>
      </c>
      <c r="B15" s="4">
        <f>ROUND('[1]2012'!B15*(1+$A$4),0)</f>
        <v>325201</v>
      </c>
      <c r="C15" s="4">
        <f>ROUND('[1]2012'!C15*(1+$A$4),0)</f>
        <v>609118</v>
      </c>
      <c r="D15" s="4">
        <v>0</v>
      </c>
      <c r="E15" s="4">
        <v>0</v>
      </c>
      <c r="F15" s="4">
        <f>ROUND('[1]2012'!F15*(1+$A$4),0)</f>
        <v>24984</v>
      </c>
      <c r="G15" s="4">
        <f>ROUND('[1]2012'!G15*(1+$A$4),0)</f>
        <v>69918</v>
      </c>
      <c r="H15" s="4">
        <f>ROUND('[1]2012'!H15*(1+$A$4),0)</f>
        <v>44502</v>
      </c>
      <c r="I15" s="4">
        <f>ROUND('[1]2012'!I15*(1+$A$4),0)</f>
        <v>107943</v>
      </c>
      <c r="J15" s="4">
        <f>ROUND('[1]2012'!J15*(1+$A$4),0)</f>
        <v>60857</v>
      </c>
      <c r="K15" s="4">
        <f>ROUND('[1]2012'!K15*(1+$A$4),0)</f>
        <v>15839</v>
      </c>
      <c r="L15" s="8">
        <f t="shared" si="2"/>
        <v>1197505</v>
      </c>
      <c r="M15" s="4">
        <f t="shared" si="3"/>
        <v>19519</v>
      </c>
      <c r="N15" s="4">
        <f t="shared" si="4"/>
        <v>17843</v>
      </c>
      <c r="O15" s="4">
        <f t="shared" si="5"/>
        <v>1234867</v>
      </c>
      <c r="P15" s="5">
        <f t="shared" si="6"/>
        <v>1295724</v>
      </c>
      <c r="Q15" s="10">
        <v>8</v>
      </c>
      <c r="S15" s="38">
        <f t="shared" si="10"/>
        <v>975142</v>
      </c>
      <c r="T15" s="8">
        <f t="shared" si="7"/>
        <v>58509</v>
      </c>
      <c r="U15" s="8">
        <f t="shared" si="11"/>
        <v>39006</v>
      </c>
      <c r="V15" s="70">
        <f t="shared" si="0"/>
        <v>97515</v>
      </c>
      <c r="W15" s="70">
        <f t="shared" si="14"/>
        <v>3042</v>
      </c>
      <c r="X15" s="70">
        <f t="shared" si="8"/>
        <v>100557</v>
      </c>
      <c r="Y15" s="74"/>
      <c r="Z15" s="10">
        <v>8</v>
      </c>
      <c r="AA15" s="38">
        <f t="shared" si="12"/>
        <v>975142</v>
      </c>
      <c r="AB15" s="8">
        <f t="shared" si="9"/>
        <v>58509</v>
      </c>
      <c r="AC15" s="8">
        <f t="shared" si="13"/>
        <v>39006</v>
      </c>
      <c r="AD15" s="8">
        <f t="shared" si="1"/>
        <v>97515</v>
      </c>
    </row>
    <row r="16" spans="1:30" ht="16.5" customHeight="1">
      <c r="A16" s="10">
        <v>9</v>
      </c>
      <c r="B16" s="4">
        <f>ROUND('[1]2012'!B16*(1+$A$4),0)</f>
        <v>296759</v>
      </c>
      <c r="C16" s="4">
        <f>ROUND('[1]2012'!C16*(1+$A$4),0)</f>
        <v>468033</v>
      </c>
      <c r="D16" s="4">
        <v>0</v>
      </c>
      <c r="E16" s="4">
        <v>0</v>
      </c>
      <c r="F16" s="4">
        <f>ROUND('[1]2012'!F16*(1+$A$4),0)</f>
        <v>24984</v>
      </c>
      <c r="G16" s="4">
        <f>ROUND('[1]2012'!G16*(1+$A$4),0)</f>
        <v>63803</v>
      </c>
      <c r="H16" s="4">
        <f>ROUND('[1]2012'!H16*(1+$A$4),0)</f>
        <v>33924</v>
      </c>
      <c r="I16" s="4">
        <f>ROUND('[1]2012'!I16*(1+$A$4),0)</f>
        <v>82295</v>
      </c>
      <c r="J16" s="4">
        <f>ROUND('[1]2012'!J16*(1+$A$4),0)</f>
        <v>46373</v>
      </c>
      <c r="K16" s="4">
        <f>ROUND('[1]2012'!K16*(1+$A$4),0)</f>
        <v>15839</v>
      </c>
      <c r="L16" s="8">
        <f t="shared" si="2"/>
        <v>985637</v>
      </c>
      <c r="M16" s="4">
        <f t="shared" si="3"/>
        <v>16066</v>
      </c>
      <c r="N16" s="4">
        <f t="shared" si="4"/>
        <v>14686</v>
      </c>
      <c r="O16" s="4">
        <f t="shared" si="5"/>
        <v>1016389</v>
      </c>
      <c r="P16" s="5">
        <f t="shared" si="6"/>
        <v>1062762</v>
      </c>
      <c r="Q16" s="10">
        <v>9</v>
      </c>
      <c r="S16" s="38">
        <f t="shared" si="10"/>
        <v>805615</v>
      </c>
      <c r="T16" s="8">
        <f t="shared" si="7"/>
        <v>48337</v>
      </c>
      <c r="U16" s="8">
        <f t="shared" si="11"/>
        <v>32225</v>
      </c>
      <c r="V16" s="70">
        <f t="shared" si="0"/>
        <v>80562</v>
      </c>
      <c r="W16" s="70">
        <f t="shared" si="14"/>
        <v>2514</v>
      </c>
      <c r="X16" s="70">
        <f t="shared" si="8"/>
        <v>83076</v>
      </c>
      <c r="Y16" s="74"/>
      <c r="Z16" s="10">
        <v>9</v>
      </c>
      <c r="AA16" s="38">
        <f t="shared" si="12"/>
        <v>805615</v>
      </c>
      <c r="AB16" s="8">
        <f t="shared" si="9"/>
        <v>48337</v>
      </c>
      <c r="AC16" s="8">
        <f t="shared" si="13"/>
        <v>32225</v>
      </c>
      <c r="AD16" s="8">
        <f t="shared" si="1"/>
        <v>80562</v>
      </c>
    </row>
    <row r="17" spans="1:30" ht="16.5" customHeight="1">
      <c r="A17" s="10">
        <v>10</v>
      </c>
      <c r="B17" s="4">
        <f>ROUND('[1]2012'!B17*(1+$A$4),0)</f>
        <v>276248</v>
      </c>
      <c r="C17" s="4">
        <f>ROUND('[1]2012'!C17*(1+$A$4),0)</f>
        <v>353782</v>
      </c>
      <c r="D17" s="4">
        <v>0</v>
      </c>
      <c r="E17" s="4">
        <v>0</v>
      </c>
      <c r="F17" s="4">
        <f>ROUND('[1]2012'!F17*(1+$A$4),0)</f>
        <v>24984</v>
      </c>
      <c r="G17" s="4">
        <f>ROUND('[1]2012'!G17*(1+$A$4),0)</f>
        <v>59393</v>
      </c>
      <c r="H17" s="4">
        <f>ROUND('[1]2012'!H17*(1+$A$4),0)</f>
        <v>25371</v>
      </c>
      <c r="I17" s="4">
        <f>ROUND('[1]2012'!I17*(1+$A$4),0)</f>
        <v>61504</v>
      </c>
      <c r="J17" s="4">
        <f>ROUND('[1]2012'!J17*(1+$A$4),0)</f>
        <v>34686</v>
      </c>
      <c r="K17" s="4">
        <f>ROUND('[1]2012'!K17*(1+$A$4),0)</f>
        <v>15839</v>
      </c>
      <c r="L17" s="8">
        <f t="shared" si="2"/>
        <v>817121</v>
      </c>
      <c r="M17" s="4">
        <f t="shared" si="3"/>
        <v>13319</v>
      </c>
      <c r="N17" s="4">
        <f t="shared" si="4"/>
        <v>12175</v>
      </c>
      <c r="O17" s="4">
        <f t="shared" si="5"/>
        <v>842615</v>
      </c>
      <c r="P17" s="5">
        <f t="shared" si="6"/>
        <v>877301</v>
      </c>
      <c r="Q17" s="10">
        <v>10</v>
      </c>
      <c r="S17" s="38">
        <f t="shared" si="10"/>
        <v>670853</v>
      </c>
      <c r="T17" s="8">
        <f t="shared" si="7"/>
        <v>40251</v>
      </c>
      <c r="U17" s="8">
        <f t="shared" si="11"/>
        <v>26834</v>
      </c>
      <c r="V17" s="70">
        <f t="shared" si="0"/>
        <v>67085</v>
      </c>
      <c r="W17" s="70">
        <f t="shared" si="14"/>
        <v>2093</v>
      </c>
      <c r="X17" s="70">
        <f t="shared" si="8"/>
        <v>69178</v>
      </c>
      <c r="Y17" s="74"/>
      <c r="Z17" s="10">
        <v>10</v>
      </c>
      <c r="AA17" s="38">
        <f t="shared" si="12"/>
        <v>670853</v>
      </c>
      <c r="AB17" s="8">
        <f t="shared" si="9"/>
        <v>40251</v>
      </c>
      <c r="AC17" s="8">
        <f t="shared" si="13"/>
        <v>26834</v>
      </c>
      <c r="AD17" s="8">
        <f t="shared" si="1"/>
        <v>67085</v>
      </c>
    </row>
    <row r="18" spans="1:30" ht="16.5" customHeight="1">
      <c r="A18" s="10">
        <v>11</v>
      </c>
      <c r="B18" s="4">
        <f>ROUND('[1]2012'!B18*(1+$A$4),0)</f>
        <v>255756</v>
      </c>
      <c r="C18" s="4">
        <f>ROUND('[1]2012'!C18*(1+$A$4),0)</f>
        <v>267322</v>
      </c>
      <c r="D18" s="4">
        <v>0</v>
      </c>
      <c r="E18" s="4">
        <v>0</v>
      </c>
      <c r="F18" s="4">
        <f>ROUND('[1]2012'!F18*(1+$A$4),0)</f>
        <v>24984</v>
      </c>
      <c r="G18" s="4">
        <f>ROUND('[1]2012'!G18*(1+$A$4),0)</f>
        <v>54987</v>
      </c>
      <c r="H18" s="4">
        <f>ROUND('[1]2012'!H18*(1+$A$4),0)</f>
        <v>18884</v>
      </c>
      <c r="I18" s="4">
        <f>ROUND('[1]2012'!I18*(1+$A$4),0)</f>
        <v>45842</v>
      </c>
      <c r="J18" s="4">
        <f>ROUND('[1]2012'!J18*(1+$A$4),0)</f>
        <v>25810</v>
      </c>
      <c r="K18" s="4">
        <f>ROUND('[1]2012'!K18*(1+$A$4),0)</f>
        <v>15839</v>
      </c>
      <c r="L18" s="8">
        <f t="shared" si="2"/>
        <v>683614</v>
      </c>
      <c r="M18" s="4">
        <f t="shared" si="3"/>
        <v>11143</v>
      </c>
      <c r="N18" s="4">
        <f t="shared" si="4"/>
        <v>10186</v>
      </c>
      <c r="O18" s="4">
        <f t="shared" si="5"/>
        <v>704943</v>
      </c>
      <c r="P18" s="5">
        <f t="shared" si="6"/>
        <v>730753</v>
      </c>
      <c r="Q18" s="10">
        <v>11</v>
      </c>
      <c r="S18" s="38">
        <f t="shared" si="10"/>
        <v>563901</v>
      </c>
      <c r="T18" s="8">
        <f t="shared" si="7"/>
        <v>33834</v>
      </c>
      <c r="U18" s="8">
        <f t="shared" si="11"/>
        <v>22556</v>
      </c>
      <c r="V18" s="70">
        <f t="shared" si="0"/>
        <v>56390</v>
      </c>
      <c r="W18" s="70">
        <f t="shared" si="14"/>
        <v>1759</v>
      </c>
      <c r="X18" s="70">
        <f t="shared" si="8"/>
        <v>58149</v>
      </c>
      <c r="Y18" s="74"/>
      <c r="Z18" s="10">
        <v>11</v>
      </c>
      <c r="AA18" s="38">
        <f t="shared" si="12"/>
        <v>563901</v>
      </c>
      <c r="AB18" s="8">
        <f t="shared" si="9"/>
        <v>33834</v>
      </c>
      <c r="AC18" s="8">
        <f t="shared" si="13"/>
        <v>22556</v>
      </c>
      <c r="AD18" s="8">
        <f t="shared" si="1"/>
        <v>56390</v>
      </c>
    </row>
    <row r="19" spans="1:30" ht="16.5" customHeight="1">
      <c r="A19" s="10">
        <v>12</v>
      </c>
      <c r="B19" s="4">
        <f>ROUND('[1]2012'!B19*(1+$A$4),0)</f>
        <v>236852</v>
      </c>
      <c r="C19" s="4">
        <f>ROUND('[1]2012'!C19*(1+$A$4),0)</f>
        <v>197318</v>
      </c>
      <c r="D19" s="4">
        <v>0</v>
      </c>
      <c r="E19" s="4">
        <v>0</v>
      </c>
      <c r="F19" s="4">
        <f>ROUND('[1]2012'!F19*(1+$A$4),0)</f>
        <v>41276</v>
      </c>
      <c r="G19" s="4">
        <f>ROUND('[1]2012'!G19*(1+$A$4),0)</f>
        <v>50923</v>
      </c>
      <c r="H19" s="4">
        <f>ROUND('[1]2012'!H19*(1+$A$4),0)</f>
        <v>15086</v>
      </c>
      <c r="I19" s="4">
        <f>ROUND('[1]2012'!I19*(1+$A$4),0)</f>
        <v>38770</v>
      </c>
      <c r="J19" s="4">
        <f>ROUND('[1]2012'!J19*(1+$A$4),0)</f>
        <v>22454</v>
      </c>
      <c r="K19" s="4">
        <f>ROUND('[1]2012'!K19*(1+$A$4),0)</f>
        <v>58940</v>
      </c>
      <c r="L19" s="8">
        <f t="shared" si="2"/>
        <v>639165</v>
      </c>
      <c r="M19" s="4">
        <f t="shared" si="3"/>
        <v>10418</v>
      </c>
      <c r="N19" s="4">
        <f t="shared" si="4"/>
        <v>9524</v>
      </c>
      <c r="O19" s="4">
        <f t="shared" si="5"/>
        <v>659107</v>
      </c>
      <c r="P19" s="5">
        <f t="shared" si="6"/>
        <v>681561</v>
      </c>
      <c r="Q19" s="10">
        <v>12</v>
      </c>
      <c r="S19" s="38">
        <f t="shared" si="10"/>
        <v>534386</v>
      </c>
      <c r="T19" s="8">
        <f t="shared" si="7"/>
        <v>32063</v>
      </c>
      <c r="U19" s="8">
        <f t="shared" si="11"/>
        <v>21375</v>
      </c>
      <c r="V19" s="70">
        <f t="shared" si="0"/>
        <v>53438</v>
      </c>
      <c r="W19" s="70">
        <f t="shared" si="14"/>
        <v>1667</v>
      </c>
      <c r="X19" s="70">
        <f t="shared" si="8"/>
        <v>55105</v>
      </c>
      <c r="Y19" s="74"/>
      <c r="Z19" s="10">
        <v>12</v>
      </c>
      <c r="AA19" s="38">
        <f t="shared" si="12"/>
        <v>534386</v>
      </c>
      <c r="AB19" s="8">
        <f t="shared" si="9"/>
        <v>32063</v>
      </c>
      <c r="AC19" s="8">
        <f t="shared" si="13"/>
        <v>21375</v>
      </c>
      <c r="AD19" s="8">
        <f t="shared" si="1"/>
        <v>53438</v>
      </c>
    </row>
    <row r="20" spans="1:30" ht="16.5" customHeight="1">
      <c r="A20" s="10">
        <v>13</v>
      </c>
      <c r="B20" s="4">
        <f>ROUND('[1]2012'!B20*(1+$A$4),0)</f>
        <v>219306</v>
      </c>
      <c r="C20" s="4">
        <f>ROUND('[1]2012'!C20*(1+$A$4),0)</f>
        <v>146833</v>
      </c>
      <c r="D20" s="4">
        <v>0</v>
      </c>
      <c r="E20" s="4">
        <v>0</v>
      </c>
      <c r="F20" s="4">
        <f>ROUND('[1]2012'!F20*(1+$A$4),0)</f>
        <v>41276</v>
      </c>
      <c r="G20" s="4">
        <f>ROUND('[1]2012'!G20*(1+$A$4),0)</f>
        <v>47151</v>
      </c>
      <c r="H20" s="4">
        <f>ROUND('[1]2012'!H20*(1+$A$4),0)</f>
        <v>10885</v>
      </c>
      <c r="I20" s="4">
        <f>ROUND('[1]2012'!I20*(1+$A$4),0)</f>
        <v>28623</v>
      </c>
      <c r="J20" s="4">
        <f>ROUND('[1]2012'!J20*(1+$A$4),0)</f>
        <v>15153</v>
      </c>
      <c r="K20" s="4">
        <f>ROUND('[1]2012'!K20*(1+$A$4),0)</f>
        <v>57196</v>
      </c>
      <c r="L20" s="8">
        <f t="shared" si="2"/>
        <v>551270</v>
      </c>
      <c r="M20" s="4">
        <f t="shared" si="3"/>
        <v>8986</v>
      </c>
      <c r="N20" s="4">
        <f t="shared" si="4"/>
        <v>8214</v>
      </c>
      <c r="O20" s="4">
        <f t="shared" si="5"/>
        <v>568470</v>
      </c>
      <c r="P20" s="5">
        <f t="shared" si="6"/>
        <v>583623</v>
      </c>
      <c r="Q20" s="10">
        <v>13</v>
      </c>
      <c r="S20" s="38">
        <f t="shared" si="10"/>
        <v>464611</v>
      </c>
      <c r="T20" s="8">
        <f t="shared" si="7"/>
        <v>27877</v>
      </c>
      <c r="U20" s="8">
        <f t="shared" si="11"/>
        <v>18584</v>
      </c>
      <c r="V20" s="70">
        <f t="shared" si="0"/>
        <v>46461</v>
      </c>
      <c r="W20" s="70">
        <f t="shared" si="14"/>
        <v>1450</v>
      </c>
      <c r="X20" s="70">
        <f t="shared" si="8"/>
        <v>47911</v>
      </c>
      <c r="Y20" s="74"/>
      <c r="Z20" s="10">
        <v>13</v>
      </c>
      <c r="AA20" s="38">
        <f t="shared" si="12"/>
        <v>464611</v>
      </c>
      <c r="AB20" s="8">
        <f t="shared" si="9"/>
        <v>27877</v>
      </c>
      <c r="AC20" s="8">
        <f t="shared" si="13"/>
        <v>18584</v>
      </c>
      <c r="AD20" s="8">
        <f t="shared" si="1"/>
        <v>46461</v>
      </c>
    </row>
    <row r="21" spans="1:30" ht="16.5" customHeight="1">
      <c r="A21" s="10" t="s">
        <v>1</v>
      </c>
      <c r="B21" s="4">
        <f>ROUND('[1]2012'!B21*(1+$A$4),0)</f>
        <v>203067</v>
      </c>
      <c r="C21" s="4">
        <f>ROUND('[1]2012'!C21*(1+$A$4),0)</f>
        <v>110915</v>
      </c>
      <c r="D21" s="4">
        <v>0</v>
      </c>
      <c r="E21" s="4">
        <v>0</v>
      </c>
      <c r="F21" s="4">
        <f>ROUND('[1]2012'!F21*(1+$A$4),0)</f>
        <v>41276</v>
      </c>
      <c r="G21" s="4">
        <f>ROUND('[1]2012'!G21*(1+$A$4),0)</f>
        <v>43659</v>
      </c>
      <c r="H21" s="4">
        <f>ROUND('[1]2012'!H21*(1+$A$4),0)</f>
        <v>8048</v>
      </c>
      <c r="I21" s="4">
        <f>ROUND('[1]2012'!I21*(1+$A$4),0)</f>
        <v>21581</v>
      </c>
      <c r="J21" s="4">
        <f>ROUND('[1]2012'!J21*(1+$A$4),0)</f>
        <v>11265</v>
      </c>
      <c r="K21" s="4">
        <f>ROUND('[1]2012'!K21*(1+$A$4),0)</f>
        <v>56739</v>
      </c>
      <c r="L21" s="8">
        <f t="shared" si="2"/>
        <v>485285</v>
      </c>
      <c r="M21" s="4">
        <f t="shared" si="3"/>
        <v>7910</v>
      </c>
      <c r="N21" s="4">
        <f t="shared" si="4"/>
        <v>7231</v>
      </c>
      <c r="O21" s="4">
        <f t="shared" si="5"/>
        <v>500426</v>
      </c>
      <c r="P21" s="5">
        <f t="shared" si="6"/>
        <v>511691</v>
      </c>
      <c r="Q21" s="10" t="s">
        <v>1</v>
      </c>
      <c r="S21" s="38">
        <f t="shared" si="10"/>
        <v>411997</v>
      </c>
      <c r="T21" s="8">
        <f t="shared" si="7"/>
        <v>24720</v>
      </c>
      <c r="U21" s="8">
        <f t="shared" si="11"/>
        <v>16480</v>
      </c>
      <c r="V21" s="70">
        <f t="shared" si="0"/>
        <v>41200</v>
      </c>
      <c r="W21" s="70">
        <f t="shared" si="14"/>
        <v>1285</v>
      </c>
      <c r="X21" s="70">
        <f t="shared" si="8"/>
        <v>42485</v>
      </c>
      <c r="Y21" s="74"/>
      <c r="Z21" s="10">
        <v>14</v>
      </c>
      <c r="AA21" s="38">
        <f t="shared" si="12"/>
        <v>411997</v>
      </c>
      <c r="AB21" s="8">
        <f t="shared" si="9"/>
        <v>24720</v>
      </c>
      <c r="AC21" s="8">
        <f t="shared" si="13"/>
        <v>16480</v>
      </c>
      <c r="AD21" s="8">
        <f t="shared" si="1"/>
        <v>41200</v>
      </c>
    </row>
    <row r="22" spans="1:30" ht="16.5" customHeight="1">
      <c r="A22" s="10" t="s">
        <v>3</v>
      </c>
      <c r="B22" s="4">
        <f>ROUND('[1]2012'!B22*(1+$A$4),0)</f>
        <v>188110</v>
      </c>
      <c r="C22" s="4">
        <f>ROUND('[1]2012'!C22*(1+$A$4),0)</f>
        <v>89089</v>
      </c>
      <c r="D22" s="4">
        <v>0</v>
      </c>
      <c r="E22" s="4">
        <v>0</v>
      </c>
      <c r="F22" s="4">
        <f>ROUND('[1]2012'!F22*(1+$A$4),0)</f>
        <v>41276</v>
      </c>
      <c r="G22" s="4">
        <f>ROUND('[1]2012'!G22*(1+$A$4),0)</f>
        <v>40444</v>
      </c>
      <c r="H22" s="4">
        <f>ROUND('[1]2012'!H22*(1+$A$4),0)</f>
        <v>6297</v>
      </c>
      <c r="I22" s="4">
        <f>ROUND('[1]2012'!I22*(1+$A$4),0)</f>
        <v>16737</v>
      </c>
      <c r="J22" s="4">
        <f>ROUND('[1]2012'!J22*(1+$A$4),0)</f>
        <v>8799</v>
      </c>
      <c r="K22" s="4">
        <f>ROUND('[1]2012'!K22*(1+$A$4),0)</f>
        <v>48861</v>
      </c>
      <c r="L22" s="8">
        <f t="shared" si="2"/>
        <v>430814</v>
      </c>
      <c r="M22" s="4">
        <f t="shared" si="3"/>
        <v>7022</v>
      </c>
      <c r="N22" s="4">
        <f t="shared" si="4"/>
        <v>6419</v>
      </c>
      <c r="O22" s="4">
        <f t="shared" si="5"/>
        <v>444255</v>
      </c>
      <c r="P22" s="5">
        <f t="shared" si="6"/>
        <v>453054</v>
      </c>
      <c r="Q22" s="10" t="s">
        <v>3</v>
      </c>
      <c r="S22" s="38">
        <f t="shared" si="10"/>
        <v>367336</v>
      </c>
      <c r="T22" s="8">
        <f t="shared" si="7"/>
        <v>22040</v>
      </c>
      <c r="U22" s="8">
        <f t="shared" si="11"/>
        <v>14693</v>
      </c>
      <c r="V22" s="70">
        <f t="shared" si="0"/>
        <v>36733</v>
      </c>
      <c r="W22" s="70">
        <f t="shared" si="14"/>
        <v>1146</v>
      </c>
      <c r="X22" s="70">
        <f t="shared" si="8"/>
        <v>37879</v>
      </c>
      <c r="Y22" s="74"/>
      <c r="Z22" s="10">
        <v>15</v>
      </c>
      <c r="AA22" s="38">
        <f t="shared" si="12"/>
        <v>367336</v>
      </c>
      <c r="AB22" s="8">
        <f t="shared" si="9"/>
        <v>22040</v>
      </c>
      <c r="AC22" s="8">
        <f t="shared" si="13"/>
        <v>14693</v>
      </c>
      <c r="AD22" s="8">
        <f t="shared" si="1"/>
        <v>36733</v>
      </c>
    </row>
    <row r="23" spans="1:30" ht="16.5" customHeight="1">
      <c r="A23" s="10" t="s">
        <v>5</v>
      </c>
      <c r="B23" s="4">
        <f>ROUND('[1]2012'!B23*(1+$A$4),0)</f>
        <v>173684</v>
      </c>
      <c r="C23" s="4">
        <f>ROUND('[1]2012'!C23*(1+$A$4),0)</f>
        <v>87494</v>
      </c>
      <c r="D23" s="4">
        <v>0</v>
      </c>
      <c r="E23" s="4">
        <v>0</v>
      </c>
      <c r="F23" s="4">
        <f>ROUND('[1]2012'!F23*(1+$A$4),0)</f>
        <v>41276</v>
      </c>
      <c r="G23" s="4">
        <f>ROUND('[1]2012'!G23*(1+$A$4),0)</f>
        <v>37342</v>
      </c>
      <c r="H23" s="4">
        <f>ROUND('[1]2012'!H23*(1+$A$4),0)</f>
        <v>6116</v>
      </c>
      <c r="I23" s="4">
        <f>ROUND('[1]2012'!I23*(1+$A$4),0)</f>
        <v>16301</v>
      </c>
      <c r="J23" s="4">
        <f>ROUND('[1]2012'!J23*(1+$A$4),0)</f>
        <v>8554</v>
      </c>
      <c r="K23" s="4">
        <f>ROUND('[1]2012'!K23*(1+$A$4),0)</f>
        <v>51480</v>
      </c>
      <c r="L23" s="8">
        <f t="shared" si="2"/>
        <v>413693</v>
      </c>
      <c r="M23" s="4">
        <f t="shared" si="3"/>
        <v>6743</v>
      </c>
      <c r="N23" s="4">
        <f t="shared" si="4"/>
        <v>6164</v>
      </c>
      <c r="O23" s="4">
        <f t="shared" si="5"/>
        <v>426600</v>
      </c>
      <c r="P23" s="5">
        <f t="shared" si="6"/>
        <v>435154</v>
      </c>
      <c r="Q23" s="10" t="s">
        <v>5</v>
      </c>
      <c r="S23" s="38">
        <f t="shared" si="10"/>
        <v>353934</v>
      </c>
      <c r="T23" s="8">
        <f t="shared" si="7"/>
        <v>21236</v>
      </c>
      <c r="U23" s="8">
        <f t="shared" si="11"/>
        <v>14157</v>
      </c>
      <c r="V23" s="70">
        <f t="shared" si="0"/>
        <v>35393</v>
      </c>
      <c r="W23" s="70">
        <f t="shared" si="14"/>
        <v>1104</v>
      </c>
      <c r="X23" s="70">
        <f t="shared" si="8"/>
        <v>36497</v>
      </c>
      <c r="Y23" s="74"/>
      <c r="Z23" s="10">
        <v>16</v>
      </c>
      <c r="AA23" s="38">
        <f t="shared" si="12"/>
        <v>353934</v>
      </c>
      <c r="AB23" s="8">
        <f t="shared" si="9"/>
        <v>21236</v>
      </c>
      <c r="AC23" s="8">
        <f t="shared" si="13"/>
        <v>14157</v>
      </c>
      <c r="AD23" s="8">
        <f t="shared" si="1"/>
        <v>35393</v>
      </c>
    </row>
    <row r="24" spans="1:30" ht="16.5" customHeight="1">
      <c r="A24" s="10" t="s">
        <v>7</v>
      </c>
      <c r="B24" s="4">
        <f>ROUND('[1]2012'!B24*(1+$A$4),0)</f>
        <v>161001</v>
      </c>
      <c r="C24" s="4">
        <f>ROUND('[1]2012'!C24*(1+$A$4),0)</f>
        <v>67649</v>
      </c>
      <c r="D24" s="4">
        <v>0</v>
      </c>
      <c r="E24" s="4">
        <v>0</v>
      </c>
      <c r="F24" s="4">
        <f>ROUND('[1]2012'!F24*(1+$A$4),0)</f>
        <v>41276</v>
      </c>
      <c r="G24" s="4">
        <f>ROUND('[1]2012'!G24*(1+$A$4),0)</f>
        <v>34615</v>
      </c>
      <c r="H24" s="4">
        <f>ROUND('[1]2012'!H24*(1+$A$4),0)</f>
        <v>4387</v>
      </c>
      <c r="I24" s="4">
        <f>ROUND('[1]2012'!I24*(1+$A$4),0)</f>
        <v>11747</v>
      </c>
      <c r="J24" s="4">
        <f>ROUND('[1]2012'!J24*(1+$A$4),0)</f>
        <v>6141</v>
      </c>
      <c r="K24" s="4">
        <f>ROUND('[1]2012'!K24*(1+$A$4),0)</f>
        <v>47891</v>
      </c>
      <c r="L24" s="8">
        <f t="shared" si="2"/>
        <v>368566</v>
      </c>
      <c r="M24" s="4">
        <f t="shared" si="3"/>
        <v>6008</v>
      </c>
      <c r="N24" s="4">
        <f t="shared" si="4"/>
        <v>5492</v>
      </c>
      <c r="O24" s="4">
        <f t="shared" si="5"/>
        <v>380066</v>
      </c>
      <c r="P24" s="5">
        <f t="shared" si="6"/>
        <v>386207</v>
      </c>
      <c r="Q24" s="10" t="s">
        <v>7</v>
      </c>
      <c r="S24" s="38">
        <f t="shared" si="10"/>
        <v>317817</v>
      </c>
      <c r="T24" s="8">
        <f t="shared" si="7"/>
        <v>19069</v>
      </c>
      <c r="U24" s="8">
        <f t="shared" si="11"/>
        <v>12713</v>
      </c>
      <c r="V24" s="70">
        <f t="shared" si="0"/>
        <v>31782</v>
      </c>
      <c r="W24" s="70">
        <f t="shared" si="14"/>
        <v>992</v>
      </c>
      <c r="X24" s="70">
        <f t="shared" si="8"/>
        <v>32774</v>
      </c>
      <c r="Y24" s="74"/>
      <c r="Z24" s="10">
        <v>17</v>
      </c>
      <c r="AA24" s="38">
        <f t="shared" si="12"/>
        <v>317817</v>
      </c>
      <c r="AB24" s="8">
        <f t="shared" si="9"/>
        <v>19069</v>
      </c>
      <c r="AC24" s="8">
        <f t="shared" si="13"/>
        <v>12713</v>
      </c>
      <c r="AD24" s="8">
        <f t="shared" si="1"/>
        <v>31782</v>
      </c>
    </row>
    <row r="25" spans="1:30" ht="16.5" customHeight="1">
      <c r="A25" s="10" t="s">
        <v>9</v>
      </c>
      <c r="B25" s="4">
        <f>ROUND('[1]2012'!B25*(1+$A$4),0)</f>
        <v>149065</v>
      </c>
      <c r="C25" s="4">
        <f>ROUND('[1]2012'!C25*(1+$A$4),0)</f>
        <v>65513</v>
      </c>
      <c r="D25" s="4">
        <v>0</v>
      </c>
      <c r="E25" s="4">
        <v>0</v>
      </c>
      <c r="F25" s="4">
        <f>ROUND('[1]2012'!F25*(1+$A$4),0)</f>
        <v>41276</v>
      </c>
      <c r="G25" s="4">
        <f>ROUND('[1]2012'!G25*(1+$A$4),0)</f>
        <v>32049</v>
      </c>
      <c r="H25" s="4">
        <f>ROUND('[1]2012'!H25*(1+$A$4),0)</f>
        <v>3965</v>
      </c>
      <c r="I25" s="4">
        <f>ROUND('[1]2012'!I25*(1+$A$4),0)</f>
        <v>10742</v>
      </c>
      <c r="J25" s="4">
        <f>ROUND('[1]2012'!J25*(1+$A$4),0)</f>
        <v>5540</v>
      </c>
      <c r="K25" s="4">
        <f>ROUND('[1]2012'!K25*(1+$A$4),0)</f>
        <v>47891</v>
      </c>
      <c r="L25" s="8">
        <f t="shared" si="2"/>
        <v>350501</v>
      </c>
      <c r="M25" s="4">
        <f t="shared" si="3"/>
        <v>5713</v>
      </c>
      <c r="N25" s="4">
        <f t="shared" si="4"/>
        <v>5222</v>
      </c>
      <c r="O25" s="4">
        <f t="shared" si="5"/>
        <v>361436</v>
      </c>
      <c r="P25" s="5">
        <f t="shared" si="6"/>
        <v>366976</v>
      </c>
      <c r="Q25" s="10" t="s">
        <v>9</v>
      </c>
      <c r="S25" s="38">
        <f t="shared" si="10"/>
        <v>303745</v>
      </c>
      <c r="T25" s="8">
        <f t="shared" si="7"/>
        <v>18225</v>
      </c>
      <c r="U25" s="8">
        <f t="shared" si="11"/>
        <v>12150</v>
      </c>
      <c r="V25" s="70">
        <f t="shared" si="0"/>
        <v>30375</v>
      </c>
      <c r="W25" s="70">
        <f t="shared" si="14"/>
        <v>948</v>
      </c>
      <c r="X25" s="70">
        <f t="shared" si="8"/>
        <v>31323</v>
      </c>
      <c r="Y25" s="74"/>
      <c r="Z25" s="10">
        <v>18</v>
      </c>
      <c r="AA25" s="38">
        <f t="shared" si="12"/>
        <v>303745</v>
      </c>
      <c r="AB25" s="8">
        <f t="shared" si="9"/>
        <v>18225</v>
      </c>
      <c r="AC25" s="8">
        <f t="shared" si="13"/>
        <v>12150</v>
      </c>
      <c r="AD25" s="8">
        <f t="shared" si="1"/>
        <v>30375</v>
      </c>
    </row>
    <row r="26" spans="1:30" ht="16.5" customHeight="1">
      <c r="A26" s="10" t="s">
        <v>2</v>
      </c>
      <c r="B26" s="4">
        <f>ROUND('[1]2012'!B26*(1+$A$4),0)</f>
        <v>203067</v>
      </c>
      <c r="C26" s="4">
        <f>ROUND('[1]2012'!C26*(1+$A$4),0)</f>
        <v>110915</v>
      </c>
      <c r="D26" s="4">
        <v>0</v>
      </c>
      <c r="E26" s="4">
        <v>0</v>
      </c>
      <c r="F26" s="4">
        <f>ROUND('[1]2012'!F26*(1+$A$4),0)</f>
        <v>41276</v>
      </c>
      <c r="G26" s="4">
        <f>ROUND('[1]2012'!G26*(1+$A$4),0)</f>
        <v>40613</v>
      </c>
      <c r="H26" s="4">
        <f>ROUND('[1]2012'!H26*(1+$A$4),0)</f>
        <v>8048</v>
      </c>
      <c r="I26" s="4">
        <f>ROUND('[1]2012'!I26*(1+$A$4),0)</f>
        <v>21581</v>
      </c>
      <c r="J26" s="4">
        <f>ROUND('[1]2012'!J26*(1+$A$4),0)</f>
        <v>11265</v>
      </c>
      <c r="K26" s="4">
        <f>ROUND('[1]2012'!K26*(1+$A$4),0)</f>
        <v>56739</v>
      </c>
      <c r="L26" s="8">
        <f t="shared" si="2"/>
        <v>482239</v>
      </c>
      <c r="M26" s="4">
        <f t="shared" si="3"/>
        <v>7860</v>
      </c>
      <c r="N26" s="4">
        <f t="shared" si="4"/>
        <v>7185</v>
      </c>
      <c r="O26" s="4">
        <f t="shared" si="5"/>
        <v>497284</v>
      </c>
      <c r="P26" s="5">
        <f t="shared" si="6"/>
        <v>508549</v>
      </c>
      <c r="Q26" s="10" t="s">
        <v>2</v>
      </c>
      <c r="S26" s="38">
        <f t="shared" si="10"/>
        <v>411997</v>
      </c>
      <c r="T26" s="8">
        <f t="shared" si="7"/>
        <v>24720</v>
      </c>
      <c r="U26" s="8">
        <f t="shared" si="11"/>
        <v>16480</v>
      </c>
      <c r="V26" s="70">
        <f t="shared" si="0"/>
        <v>41200</v>
      </c>
      <c r="W26" s="70">
        <f t="shared" si="14"/>
        <v>1285</v>
      </c>
      <c r="X26" s="70">
        <f t="shared" si="8"/>
        <v>42485</v>
      </c>
      <c r="Y26" s="74"/>
      <c r="Z26" s="10">
        <v>19</v>
      </c>
      <c r="AA26" s="38">
        <f>$B31+$C31+$F31+$K31</f>
        <v>301890</v>
      </c>
      <c r="AB26" s="8">
        <f t="shared" si="9"/>
        <v>18113</v>
      </c>
      <c r="AC26" s="8">
        <f t="shared" si="13"/>
        <v>12076</v>
      </c>
      <c r="AD26" s="8">
        <f t="shared" si="1"/>
        <v>30189</v>
      </c>
    </row>
    <row r="27" spans="1:30" ht="16.5" customHeight="1">
      <c r="A27" s="10" t="s">
        <v>4</v>
      </c>
      <c r="B27" s="4">
        <f>ROUND('[1]2012'!B27*(1+$A$4),0)</f>
        <v>188110</v>
      </c>
      <c r="C27" s="4">
        <f>ROUND('[1]2012'!C27*(1+$A$4),0)</f>
        <v>89089</v>
      </c>
      <c r="D27" s="4">
        <v>0</v>
      </c>
      <c r="E27" s="4">
        <v>0</v>
      </c>
      <c r="F27" s="4">
        <f>ROUND('[1]2012'!F27*(1+$A$4),0)</f>
        <v>41276</v>
      </c>
      <c r="G27" s="4">
        <f>ROUND('[1]2012'!G27*(1+$A$4),0)</f>
        <v>37622</v>
      </c>
      <c r="H27" s="4">
        <f>ROUND('[1]2012'!H27*(1+$A$4),0)</f>
        <v>6297</v>
      </c>
      <c r="I27" s="4">
        <f>ROUND('[1]2012'!I27*(1+$A$4),0)</f>
        <v>16737</v>
      </c>
      <c r="J27" s="4">
        <f>ROUND('[1]2012'!J27*(1+$A$4),0)</f>
        <v>8799</v>
      </c>
      <c r="K27" s="4">
        <f>ROUND('[1]2012'!K27*(1+$A$4),0)</f>
        <v>48861</v>
      </c>
      <c r="L27" s="8">
        <f t="shared" si="2"/>
        <v>427992</v>
      </c>
      <c r="M27" s="4">
        <f t="shared" si="3"/>
        <v>6976</v>
      </c>
      <c r="N27" s="4">
        <f t="shared" si="4"/>
        <v>6377</v>
      </c>
      <c r="O27" s="4">
        <f t="shared" si="5"/>
        <v>441345</v>
      </c>
      <c r="P27" s="5">
        <f t="shared" si="6"/>
        <v>450144</v>
      </c>
      <c r="Q27" s="10" t="s">
        <v>4</v>
      </c>
      <c r="S27" s="38">
        <f t="shared" si="10"/>
        <v>367336</v>
      </c>
      <c r="T27" s="8">
        <f t="shared" si="7"/>
        <v>22040</v>
      </c>
      <c r="U27" s="8">
        <f t="shared" si="11"/>
        <v>14693</v>
      </c>
      <c r="V27" s="70">
        <f t="shared" si="0"/>
        <v>36733</v>
      </c>
      <c r="W27" s="70">
        <f t="shared" si="14"/>
        <v>1146</v>
      </c>
      <c r="X27" s="70">
        <f t="shared" si="8"/>
        <v>37879</v>
      </c>
      <c r="Y27" s="69"/>
      <c r="Z27" s="64"/>
      <c r="AA27" s="6"/>
      <c r="AB27" s="6"/>
      <c r="AC27" s="6"/>
      <c r="AD27" s="6"/>
    </row>
    <row r="28" spans="1:30" ht="16.5" customHeight="1">
      <c r="A28" s="10" t="s">
        <v>6</v>
      </c>
      <c r="B28" s="4">
        <f>ROUND('[1]2012'!B28*(1+$A$4),0)</f>
        <v>173684</v>
      </c>
      <c r="C28" s="4">
        <f>ROUND('[1]2012'!C28*(1+$A$4),0)</f>
        <v>87494</v>
      </c>
      <c r="D28" s="4">
        <v>0</v>
      </c>
      <c r="E28" s="4">
        <v>0</v>
      </c>
      <c r="F28" s="4">
        <f>ROUND('[1]2012'!F28*(1+$A$4),0)</f>
        <v>41276</v>
      </c>
      <c r="G28" s="4">
        <f>ROUND('[1]2012'!G28*(1+$A$4),0)</f>
        <v>34737</v>
      </c>
      <c r="H28" s="4">
        <f>ROUND('[1]2012'!H28*(1+$A$4),0)</f>
        <v>6116</v>
      </c>
      <c r="I28" s="4">
        <f>ROUND('[1]2012'!I28*(1+$A$4),0)</f>
        <v>16301</v>
      </c>
      <c r="J28" s="4">
        <f>ROUND('[1]2012'!J28*(1+$A$4),0)</f>
        <v>8554</v>
      </c>
      <c r="K28" s="4">
        <f>ROUND('[1]2012'!K28*(1+$A$4),0)</f>
        <v>51480</v>
      </c>
      <c r="L28" s="8">
        <f t="shared" si="2"/>
        <v>411088</v>
      </c>
      <c r="M28" s="4">
        <f t="shared" si="3"/>
        <v>6701</v>
      </c>
      <c r="N28" s="4">
        <f t="shared" si="4"/>
        <v>6125</v>
      </c>
      <c r="O28" s="4">
        <f t="shared" si="5"/>
        <v>423914</v>
      </c>
      <c r="P28" s="5">
        <f t="shared" si="6"/>
        <v>432468</v>
      </c>
      <c r="Q28" s="10" t="s">
        <v>6</v>
      </c>
      <c r="S28" s="38">
        <f t="shared" si="10"/>
        <v>353934</v>
      </c>
      <c r="T28" s="8">
        <f t="shared" si="7"/>
        <v>21236</v>
      </c>
      <c r="U28" s="8">
        <f t="shared" si="11"/>
        <v>14157</v>
      </c>
      <c r="V28" s="70">
        <f t="shared" si="0"/>
        <v>35393</v>
      </c>
      <c r="W28" s="70">
        <f t="shared" si="14"/>
        <v>1104</v>
      </c>
      <c r="X28" s="70">
        <f t="shared" si="8"/>
        <v>36497</v>
      </c>
      <c r="Y28" s="69"/>
      <c r="Z28" s="6"/>
      <c r="AA28" s="6"/>
      <c r="AB28" s="7"/>
      <c r="AC28" s="7"/>
      <c r="AD28" s="7"/>
    </row>
    <row r="29" spans="1:26" ht="16.5" customHeight="1">
      <c r="A29" s="10" t="s">
        <v>8</v>
      </c>
      <c r="B29" s="4">
        <f>ROUND('[1]2012'!B29*(1+$A$4),0)</f>
        <v>161001</v>
      </c>
      <c r="C29" s="4">
        <f>ROUND('[1]2012'!C29*(1+$A$4),0)</f>
        <v>67649</v>
      </c>
      <c r="D29" s="4">
        <v>0</v>
      </c>
      <c r="E29" s="4">
        <v>0</v>
      </c>
      <c r="F29" s="4">
        <f>ROUND('[1]2012'!F29*(1+$A$4),0)</f>
        <v>41276</v>
      </c>
      <c r="G29" s="4">
        <f>ROUND('[1]2012'!G29*(1+$A$4),0)</f>
        <v>32200</v>
      </c>
      <c r="H29" s="4">
        <f>ROUND('[1]2012'!H29*(1+$A$4),0)</f>
        <v>4387</v>
      </c>
      <c r="I29" s="4">
        <f>ROUND('[1]2012'!I29*(1+$A$4),0)</f>
        <v>11747</v>
      </c>
      <c r="J29" s="4">
        <f>ROUND('[1]2012'!J29*(1+$A$4),0)</f>
        <v>6141</v>
      </c>
      <c r="K29" s="4">
        <f>ROUND('[1]2012'!K29*(1+$A$4),0)</f>
        <v>47891</v>
      </c>
      <c r="L29" s="8">
        <f t="shared" si="2"/>
        <v>366151</v>
      </c>
      <c r="M29" s="4">
        <f t="shared" si="3"/>
        <v>5968</v>
      </c>
      <c r="N29" s="4">
        <f t="shared" si="4"/>
        <v>5456</v>
      </c>
      <c r="O29" s="4">
        <f t="shared" si="5"/>
        <v>377575</v>
      </c>
      <c r="P29" s="5">
        <f t="shared" si="6"/>
        <v>383716</v>
      </c>
      <c r="Q29" s="10" t="s">
        <v>8</v>
      </c>
      <c r="S29" s="38">
        <f t="shared" si="10"/>
        <v>317817</v>
      </c>
      <c r="T29" s="8">
        <f t="shared" si="7"/>
        <v>19069</v>
      </c>
      <c r="U29" s="8">
        <f t="shared" si="11"/>
        <v>12713</v>
      </c>
      <c r="V29" s="70">
        <f t="shared" si="0"/>
        <v>31782</v>
      </c>
      <c r="W29" s="70">
        <f t="shared" si="14"/>
        <v>992</v>
      </c>
      <c r="X29" s="70">
        <f t="shared" si="8"/>
        <v>32774</v>
      </c>
      <c r="Y29" s="69"/>
      <c r="Z29" s="6"/>
    </row>
    <row r="30" spans="1:26" ht="16.5" customHeight="1">
      <c r="A30" s="10" t="s">
        <v>10</v>
      </c>
      <c r="B30" s="4">
        <f>ROUND('[1]2012'!B30*(1+$A$4),0)</f>
        <v>149065</v>
      </c>
      <c r="C30" s="4">
        <f>ROUND('[1]2012'!C30*(1+$A$4),0)</f>
        <v>65513</v>
      </c>
      <c r="D30" s="4">
        <v>0</v>
      </c>
      <c r="E30" s="4">
        <v>0</v>
      </c>
      <c r="F30" s="4">
        <f>ROUND('[1]2012'!F30*(1+$A$4),0)</f>
        <v>41276</v>
      </c>
      <c r="G30" s="4">
        <f>ROUND('[1]2012'!G30*(1+$A$4),0)</f>
        <v>29813</v>
      </c>
      <c r="H30" s="4">
        <f>ROUND('[1]2012'!H30*(1+$A$4),0)</f>
        <v>3965</v>
      </c>
      <c r="I30" s="4">
        <f>ROUND('[1]2012'!I30*(1+$A$4),0)</f>
        <v>10742</v>
      </c>
      <c r="J30" s="4">
        <f>ROUND('[1]2012'!J30*(1+$A$4),0)</f>
        <v>5540</v>
      </c>
      <c r="K30" s="4">
        <f>ROUND('[1]2012'!K30*(1+$A$4),0)</f>
        <v>47891</v>
      </c>
      <c r="L30" s="8">
        <f t="shared" si="2"/>
        <v>348265</v>
      </c>
      <c r="M30" s="4">
        <f t="shared" si="3"/>
        <v>5677</v>
      </c>
      <c r="N30" s="4">
        <f t="shared" si="4"/>
        <v>5189</v>
      </c>
      <c r="O30" s="4">
        <f t="shared" si="5"/>
        <v>359131</v>
      </c>
      <c r="P30" s="5">
        <f t="shared" si="6"/>
        <v>364671</v>
      </c>
      <c r="Q30" s="10" t="s">
        <v>10</v>
      </c>
      <c r="S30" s="38">
        <f t="shared" si="10"/>
        <v>303745</v>
      </c>
      <c r="T30" s="8">
        <f t="shared" si="7"/>
        <v>18225</v>
      </c>
      <c r="U30" s="8">
        <f t="shared" si="11"/>
        <v>12150</v>
      </c>
      <c r="V30" s="70">
        <f t="shared" si="0"/>
        <v>30375</v>
      </c>
      <c r="W30" s="70">
        <f t="shared" si="14"/>
        <v>948</v>
      </c>
      <c r="X30" s="70">
        <f t="shared" si="8"/>
        <v>31323</v>
      </c>
      <c r="Y30" s="69"/>
      <c r="Z30" s="6"/>
    </row>
    <row r="31" spans="1:26" ht="16.5" customHeight="1">
      <c r="A31" s="10">
        <v>19</v>
      </c>
      <c r="B31" s="4">
        <f>ROUND('[1]2012'!B31*(1+$A$4),0)</f>
        <v>139043</v>
      </c>
      <c r="C31" s="4">
        <f>ROUND('[1]2012'!C31*(1+$A$4),0)</f>
        <v>71653</v>
      </c>
      <c r="D31" s="4">
        <v>0</v>
      </c>
      <c r="E31" s="4">
        <v>0</v>
      </c>
      <c r="F31" s="4">
        <f>ROUND('[1]2012'!F31*(1+$A$4),0)</f>
        <v>41276</v>
      </c>
      <c r="G31" s="4">
        <f>ROUND('[1]2012'!G31*(1+$A$4),0)</f>
        <v>27808</v>
      </c>
      <c r="H31" s="4">
        <f>ROUND('[1]2012'!H31*(1+$A$4),0)</f>
        <v>4029</v>
      </c>
      <c r="I31" s="4">
        <f>ROUND('[1]2012'!I31*(1+$A$4),0)</f>
        <v>10890</v>
      </c>
      <c r="J31" s="4">
        <f>ROUND('[1]2012'!J31*(1+$A$4),0)</f>
        <v>5656</v>
      </c>
      <c r="K31" s="4">
        <f>ROUND('[1]2012'!K31*(1+$A$4),0)</f>
        <v>49918</v>
      </c>
      <c r="L31" s="8">
        <f t="shared" si="2"/>
        <v>344617</v>
      </c>
      <c r="M31" s="4">
        <f t="shared" si="3"/>
        <v>5617</v>
      </c>
      <c r="N31" s="4">
        <f t="shared" si="4"/>
        <v>5135</v>
      </c>
      <c r="O31" s="4">
        <f t="shared" si="5"/>
        <v>355369</v>
      </c>
      <c r="P31" s="5">
        <f t="shared" si="6"/>
        <v>361025</v>
      </c>
      <c r="Q31" s="10">
        <v>19</v>
      </c>
      <c r="S31" s="38">
        <f t="shared" si="10"/>
        <v>301890</v>
      </c>
      <c r="T31" s="8">
        <f t="shared" si="7"/>
        <v>18113</v>
      </c>
      <c r="U31" s="8">
        <f t="shared" si="11"/>
        <v>12076</v>
      </c>
      <c r="V31" s="70">
        <f t="shared" si="0"/>
        <v>30189</v>
      </c>
      <c r="W31" s="70">
        <f t="shared" si="14"/>
        <v>942</v>
      </c>
      <c r="X31" s="70">
        <f t="shared" si="8"/>
        <v>31131</v>
      </c>
      <c r="Y31" s="69"/>
      <c r="Z31" s="6"/>
    </row>
    <row r="32" spans="12:25" ht="14.25">
      <c r="L32" s="11"/>
      <c r="M32" s="79">
        <f t="shared" si="3"/>
        <v>0</v>
      </c>
      <c r="N32" s="79">
        <f t="shared" si="4"/>
        <v>0</v>
      </c>
      <c r="O32" s="79">
        <f t="shared" si="5"/>
        <v>0</v>
      </c>
      <c r="W32" s="7"/>
      <c r="X32" s="7"/>
      <c r="Y32" s="66"/>
    </row>
    <row r="33" spans="23:25" ht="12.75">
      <c r="W33" s="7"/>
      <c r="X33" s="7"/>
      <c r="Y33" s="66"/>
    </row>
    <row r="34" spans="3:14" ht="12.75">
      <c r="C34" s="11"/>
      <c r="E34" s="11"/>
      <c r="F34" s="11"/>
      <c r="G34" s="11"/>
      <c r="H34" s="11"/>
      <c r="I34" s="11"/>
      <c r="K34" s="11"/>
      <c r="L34" s="11"/>
      <c r="M34" s="11"/>
      <c r="N34" s="11"/>
    </row>
    <row r="35" s="77" customFormat="1" ht="15">
      <c r="Y35" s="78"/>
    </row>
    <row r="36" spans="13:14" ht="12.75">
      <c r="M36" s="11"/>
      <c r="N36" s="11"/>
    </row>
  </sheetData>
  <sheetProtection/>
  <mergeCells count="13">
    <mergeCell ref="AB5:AB6"/>
    <mergeCell ref="AC5:AC6"/>
    <mergeCell ref="AD5:AD6"/>
    <mergeCell ref="T5:T6"/>
    <mergeCell ref="Z5:Z7"/>
    <mergeCell ref="U5:U6"/>
    <mergeCell ref="X5:X6"/>
    <mergeCell ref="A2:F2"/>
    <mergeCell ref="A3:R3"/>
    <mergeCell ref="O5:P5"/>
    <mergeCell ref="A4:R4"/>
    <mergeCell ref="L5:L7"/>
    <mergeCell ref="Q5:Q7"/>
  </mergeCells>
  <printOptions horizontalCentered="1"/>
  <pageMargins left="0.21" right="0.17" top="0.3937007874015748" bottom="0.3937007874015748" header="0" footer="0"/>
  <pageSetup fitToHeight="1" fitToWidth="1" horizontalDpi="300" verticalDpi="300" orientation="landscape" paperSize="9" scale="67" r:id="rId1"/>
  <headerFooter alignWithMargins="0"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4">
      <selection activeCell="C23" sqref="C23"/>
    </sheetView>
  </sheetViews>
  <sheetFormatPr defaultColWidth="11.421875" defaultRowHeight="12.75"/>
  <cols>
    <col min="2" max="2" width="12.7109375" style="0" bestFit="1" customWidth="1"/>
    <col min="3" max="3" width="13.421875" style="0" bestFit="1" customWidth="1"/>
    <col min="4" max="4" width="12.140625" style="0" bestFit="1" customWidth="1"/>
  </cols>
  <sheetData>
    <row r="1" spans="1:4" ht="39" customHeight="1">
      <c r="A1" s="116" t="s">
        <v>12</v>
      </c>
      <c r="B1" s="116"/>
      <c r="C1" s="116"/>
      <c r="D1" s="116"/>
    </row>
    <row r="2" spans="1:4" ht="15">
      <c r="A2" s="37"/>
      <c r="B2" s="37"/>
      <c r="C2" s="37"/>
      <c r="D2" s="37"/>
    </row>
    <row r="3" spans="1:8" ht="12.75">
      <c r="A3" s="115" t="s">
        <v>48</v>
      </c>
      <c r="B3" s="115"/>
      <c r="C3" s="115"/>
      <c r="D3" s="115"/>
      <c r="E3" s="115"/>
      <c r="F3" s="115"/>
      <c r="G3" s="115"/>
      <c r="H3" s="115"/>
    </row>
    <row r="4" spans="1:3" ht="15">
      <c r="A4" s="1"/>
      <c r="B4" s="2"/>
      <c r="C4" s="2"/>
    </row>
    <row r="5" spans="1:9" ht="12.75">
      <c r="A5" s="22" t="s">
        <v>0</v>
      </c>
      <c r="B5" s="23" t="s">
        <v>24</v>
      </c>
      <c r="C5" s="23" t="s">
        <v>25</v>
      </c>
      <c r="D5" s="24" t="s">
        <v>26</v>
      </c>
      <c r="E5" s="25" t="s">
        <v>27</v>
      </c>
      <c r="F5" s="26" t="s">
        <v>27</v>
      </c>
      <c r="G5" s="26" t="s">
        <v>28</v>
      </c>
      <c r="H5" s="24" t="s">
        <v>29</v>
      </c>
      <c r="I5" s="22" t="s">
        <v>0</v>
      </c>
    </row>
    <row r="6" spans="1:9" ht="15">
      <c r="A6" s="27"/>
      <c r="B6" s="28" t="s">
        <v>30</v>
      </c>
      <c r="C6" s="28" t="s">
        <v>31</v>
      </c>
      <c r="D6" s="29"/>
      <c r="E6" s="30" t="s">
        <v>32</v>
      </c>
      <c r="F6" s="31">
        <v>0.25</v>
      </c>
      <c r="G6" s="32">
        <v>0.5</v>
      </c>
      <c r="H6" s="29" t="s">
        <v>33</v>
      </c>
      <c r="I6" s="27"/>
    </row>
    <row r="7" spans="1:9" ht="15.75">
      <c r="A7" s="36">
        <v>3</v>
      </c>
      <c r="B7" s="4">
        <f>'2013 DIC'!B10</f>
        <v>498876</v>
      </c>
      <c r="C7" s="4">
        <f>'2013 DIC'!C10</f>
        <v>1501203</v>
      </c>
      <c r="D7" s="21">
        <f aca="true" t="shared" si="0" ref="D7:D23">SUM(B7:C7)</f>
        <v>2000079</v>
      </c>
      <c r="E7" s="33">
        <f aca="true" t="shared" si="1" ref="E7:E23">D7/190</f>
        <v>10526.731578947369</v>
      </c>
      <c r="F7" s="34">
        <f aca="true" t="shared" si="2" ref="F7:F23">$E7*1.25</f>
        <v>13158.41447368421</v>
      </c>
      <c r="G7" s="34">
        <f aca="true" t="shared" si="3" ref="G7:G23">E7*1.5</f>
        <v>15790.097368421053</v>
      </c>
      <c r="H7" s="21">
        <f aca="true" t="shared" si="4" ref="H7:H23">$F7*40</f>
        <v>526336.5789473684</v>
      </c>
      <c r="I7" s="36">
        <v>3</v>
      </c>
    </row>
    <row r="8" spans="1:9" ht="15.75">
      <c r="A8" s="36">
        <v>4</v>
      </c>
      <c r="B8" s="4">
        <f>'2013 DIC'!B11</f>
        <v>472160</v>
      </c>
      <c r="C8" s="4">
        <f>'2013 DIC'!C11</f>
        <v>1456494</v>
      </c>
      <c r="D8" s="21">
        <f t="shared" si="0"/>
        <v>1928654</v>
      </c>
      <c r="E8" s="33">
        <f t="shared" si="1"/>
        <v>10150.810526315789</v>
      </c>
      <c r="F8" s="34">
        <f t="shared" si="2"/>
        <v>12688.513157894737</v>
      </c>
      <c r="G8" s="34">
        <f t="shared" si="3"/>
        <v>15226.215789473683</v>
      </c>
      <c r="H8" s="21">
        <f t="shared" si="4"/>
        <v>507540.52631578944</v>
      </c>
      <c r="I8" s="36">
        <v>4</v>
      </c>
    </row>
    <row r="9" spans="1:9" ht="15.75">
      <c r="A9" s="35">
        <v>5</v>
      </c>
      <c r="B9" s="4">
        <f>'2013 DIC'!B12</f>
        <v>445989</v>
      </c>
      <c r="C9" s="4">
        <f>'2013 DIC'!C12</f>
        <v>1251823</v>
      </c>
      <c r="D9" s="21">
        <f t="shared" si="0"/>
        <v>1697812</v>
      </c>
      <c r="E9" s="33">
        <f t="shared" si="1"/>
        <v>8935.852631578948</v>
      </c>
      <c r="F9" s="34">
        <f t="shared" si="2"/>
        <v>11169.815789473685</v>
      </c>
      <c r="G9" s="34">
        <f t="shared" si="3"/>
        <v>13403.77894736842</v>
      </c>
      <c r="H9" s="21">
        <f t="shared" si="4"/>
        <v>446792.6315789474</v>
      </c>
      <c r="I9" s="36">
        <v>5</v>
      </c>
    </row>
    <row r="10" spans="1:9" ht="15.75">
      <c r="A10" s="36">
        <v>6</v>
      </c>
      <c r="B10" s="4">
        <f>'2013 DIC'!B13</f>
        <v>398388</v>
      </c>
      <c r="C10" s="4">
        <f>'2013 DIC'!C13</f>
        <v>1057887</v>
      </c>
      <c r="D10" s="21">
        <f t="shared" si="0"/>
        <v>1456275</v>
      </c>
      <c r="E10" s="33">
        <f t="shared" si="1"/>
        <v>7664.605263157895</v>
      </c>
      <c r="F10" s="34">
        <f t="shared" si="2"/>
        <v>9580.756578947368</v>
      </c>
      <c r="G10" s="34">
        <f t="shared" si="3"/>
        <v>11496.907894736843</v>
      </c>
      <c r="H10" s="21">
        <f t="shared" si="4"/>
        <v>383230.2631578947</v>
      </c>
      <c r="I10" s="36">
        <v>6</v>
      </c>
    </row>
    <row r="11" spans="1:9" ht="15.75">
      <c r="A11" s="36">
        <v>7</v>
      </c>
      <c r="B11" s="4">
        <f>'2013 DIC'!B14</f>
        <v>368498</v>
      </c>
      <c r="C11" s="4">
        <f>'2013 DIC'!C14</f>
        <v>793337</v>
      </c>
      <c r="D11" s="21">
        <f t="shared" si="0"/>
        <v>1161835</v>
      </c>
      <c r="E11" s="33">
        <f t="shared" si="1"/>
        <v>6114.921052631579</v>
      </c>
      <c r="F11" s="34">
        <f t="shared" si="2"/>
        <v>7643.651315789474</v>
      </c>
      <c r="G11" s="34">
        <f t="shared" si="3"/>
        <v>9172.381578947368</v>
      </c>
      <c r="H11" s="21">
        <f t="shared" si="4"/>
        <v>305746.052631579</v>
      </c>
      <c r="I11" s="36">
        <v>7</v>
      </c>
    </row>
    <row r="12" spans="1:9" ht="15.75">
      <c r="A12" s="35">
        <v>8</v>
      </c>
      <c r="B12" s="4">
        <f>'2013 DIC'!B15</f>
        <v>325201</v>
      </c>
      <c r="C12" s="4">
        <f>'2013 DIC'!C15</f>
        <v>609118</v>
      </c>
      <c r="D12" s="21">
        <f t="shared" si="0"/>
        <v>934319</v>
      </c>
      <c r="E12" s="33">
        <f t="shared" si="1"/>
        <v>4917.468421052631</v>
      </c>
      <c r="F12" s="34">
        <f t="shared" si="2"/>
        <v>6146.835526315789</v>
      </c>
      <c r="G12" s="34">
        <f t="shared" si="3"/>
        <v>7376.202631578946</v>
      </c>
      <c r="H12" s="21">
        <f t="shared" si="4"/>
        <v>245873.42105263157</v>
      </c>
      <c r="I12" s="36">
        <v>8</v>
      </c>
    </row>
    <row r="13" spans="1:9" ht="15.75">
      <c r="A13" s="36">
        <v>9</v>
      </c>
      <c r="B13" s="4">
        <f>'2013 DIC'!B16</f>
        <v>296759</v>
      </c>
      <c r="C13" s="4">
        <f>'2013 DIC'!C16</f>
        <v>468033</v>
      </c>
      <c r="D13" s="21">
        <f t="shared" si="0"/>
        <v>764792</v>
      </c>
      <c r="E13" s="33">
        <f t="shared" si="1"/>
        <v>4025.221052631579</v>
      </c>
      <c r="F13" s="34">
        <f t="shared" si="2"/>
        <v>5031.526315789473</v>
      </c>
      <c r="G13" s="34">
        <f t="shared" si="3"/>
        <v>6037.831578947368</v>
      </c>
      <c r="H13" s="21">
        <f t="shared" si="4"/>
        <v>201261.05263157893</v>
      </c>
      <c r="I13" s="36">
        <v>9</v>
      </c>
    </row>
    <row r="14" spans="1:9" ht="15.75">
      <c r="A14" s="36">
        <v>10</v>
      </c>
      <c r="B14" s="4">
        <f>'2013 DIC'!B17</f>
        <v>276248</v>
      </c>
      <c r="C14" s="4">
        <f>'2013 DIC'!C17</f>
        <v>353782</v>
      </c>
      <c r="D14" s="21">
        <f t="shared" si="0"/>
        <v>630030</v>
      </c>
      <c r="E14" s="33">
        <f t="shared" si="1"/>
        <v>3315.9473684210525</v>
      </c>
      <c r="F14" s="34">
        <f t="shared" si="2"/>
        <v>4144.934210526316</v>
      </c>
      <c r="G14" s="34">
        <f t="shared" si="3"/>
        <v>4973.921052631578</v>
      </c>
      <c r="H14" s="21">
        <f t="shared" si="4"/>
        <v>165797.36842105264</v>
      </c>
      <c r="I14" s="36">
        <v>10</v>
      </c>
    </row>
    <row r="15" spans="1:9" ht="15.75">
      <c r="A15" s="35">
        <v>11</v>
      </c>
      <c r="B15" s="4">
        <f>'2013 DIC'!B18</f>
        <v>255756</v>
      </c>
      <c r="C15" s="4">
        <f>'2013 DIC'!C18</f>
        <v>267322</v>
      </c>
      <c r="D15" s="21">
        <f t="shared" si="0"/>
        <v>523078</v>
      </c>
      <c r="E15" s="33">
        <f t="shared" si="1"/>
        <v>2753.0421052631577</v>
      </c>
      <c r="F15" s="34">
        <f t="shared" si="2"/>
        <v>3441.302631578947</v>
      </c>
      <c r="G15" s="34">
        <f t="shared" si="3"/>
        <v>4129.563157894737</v>
      </c>
      <c r="H15" s="21">
        <f t="shared" si="4"/>
        <v>137652.1052631579</v>
      </c>
      <c r="I15" s="36">
        <v>11</v>
      </c>
    </row>
    <row r="16" spans="1:9" ht="15.75">
      <c r="A16" s="36">
        <v>12</v>
      </c>
      <c r="B16" s="4">
        <f>'2013 DIC'!B19</f>
        <v>236852</v>
      </c>
      <c r="C16" s="4">
        <f>'2013 DIC'!C19</f>
        <v>197318</v>
      </c>
      <c r="D16" s="21">
        <f t="shared" si="0"/>
        <v>434170</v>
      </c>
      <c r="E16" s="33">
        <f t="shared" si="1"/>
        <v>2285.1052631578946</v>
      </c>
      <c r="F16" s="34">
        <f t="shared" si="2"/>
        <v>2856.3815789473683</v>
      </c>
      <c r="G16" s="34">
        <f t="shared" si="3"/>
        <v>3427.6578947368416</v>
      </c>
      <c r="H16" s="21">
        <f t="shared" si="4"/>
        <v>114255.26315789473</v>
      </c>
      <c r="I16" s="36">
        <v>12</v>
      </c>
    </row>
    <row r="17" spans="1:9" ht="15.75">
      <c r="A17" s="36">
        <v>13</v>
      </c>
      <c r="B17" s="4">
        <f>'2013 DIC'!B20</f>
        <v>219306</v>
      </c>
      <c r="C17" s="4">
        <f>'2013 DIC'!C20</f>
        <v>146833</v>
      </c>
      <c r="D17" s="21">
        <f t="shared" si="0"/>
        <v>366139</v>
      </c>
      <c r="E17" s="33">
        <f t="shared" si="1"/>
        <v>1927.0473684210526</v>
      </c>
      <c r="F17" s="34">
        <f t="shared" si="2"/>
        <v>2408.809210526316</v>
      </c>
      <c r="G17" s="34">
        <f t="shared" si="3"/>
        <v>2890.571052631579</v>
      </c>
      <c r="H17" s="21">
        <f t="shared" si="4"/>
        <v>96352.36842105264</v>
      </c>
      <c r="I17" s="36">
        <v>13</v>
      </c>
    </row>
    <row r="18" spans="1:9" ht="15.75">
      <c r="A18" s="35">
        <v>14</v>
      </c>
      <c r="B18" s="4">
        <f>'2013 DIC'!B21</f>
        <v>203067</v>
      </c>
      <c r="C18" s="4">
        <f>'2013 DIC'!C21</f>
        <v>110915</v>
      </c>
      <c r="D18" s="21">
        <f t="shared" si="0"/>
        <v>313982</v>
      </c>
      <c r="E18" s="33">
        <f t="shared" si="1"/>
        <v>1652.536842105263</v>
      </c>
      <c r="F18" s="34">
        <f t="shared" si="2"/>
        <v>2065.6710526315787</v>
      </c>
      <c r="G18" s="34">
        <f>E18*1.5</f>
        <v>2478.805263157895</v>
      </c>
      <c r="H18" s="21">
        <f t="shared" si="4"/>
        <v>82626.84210526315</v>
      </c>
      <c r="I18" s="36">
        <v>14</v>
      </c>
    </row>
    <row r="19" spans="1:9" ht="15.75">
      <c r="A19" s="36">
        <v>15</v>
      </c>
      <c r="B19" s="4">
        <f>'2013 DIC'!B22</f>
        <v>188110</v>
      </c>
      <c r="C19" s="4">
        <f>'2013 DIC'!C22</f>
        <v>89089</v>
      </c>
      <c r="D19" s="21">
        <f t="shared" si="0"/>
        <v>277199</v>
      </c>
      <c r="E19" s="33">
        <f t="shared" si="1"/>
        <v>1458.9421052631578</v>
      </c>
      <c r="F19" s="34">
        <f t="shared" si="2"/>
        <v>1823.6776315789473</v>
      </c>
      <c r="G19" s="34">
        <f>E19*1.5</f>
        <v>2188.4131578947367</v>
      </c>
      <c r="H19" s="21">
        <f t="shared" si="4"/>
        <v>72947.1052631579</v>
      </c>
      <c r="I19" s="36">
        <v>15</v>
      </c>
    </row>
    <row r="20" spans="1:9" ht="15.75">
      <c r="A20" s="36">
        <v>16</v>
      </c>
      <c r="B20" s="4">
        <f>'2013 DIC'!B23</f>
        <v>173684</v>
      </c>
      <c r="C20" s="4">
        <f>'2013 DIC'!C23</f>
        <v>87494</v>
      </c>
      <c r="D20" s="21">
        <f t="shared" si="0"/>
        <v>261178</v>
      </c>
      <c r="E20" s="33">
        <f t="shared" si="1"/>
        <v>1374.621052631579</v>
      </c>
      <c r="F20" s="34">
        <f t="shared" si="2"/>
        <v>1718.2763157894738</v>
      </c>
      <c r="G20" s="34">
        <f>E20*1.5</f>
        <v>2061.9315789473685</v>
      </c>
      <c r="H20" s="21">
        <f t="shared" si="4"/>
        <v>68731.05263157895</v>
      </c>
      <c r="I20" s="36">
        <v>16</v>
      </c>
    </row>
    <row r="21" spans="1:9" ht="15.75">
      <c r="A21" s="35">
        <v>17</v>
      </c>
      <c r="B21" s="4">
        <f>'2013 DIC'!B24</f>
        <v>161001</v>
      </c>
      <c r="C21" s="4">
        <f>'2013 DIC'!C24</f>
        <v>67649</v>
      </c>
      <c r="D21" s="21">
        <f t="shared" si="0"/>
        <v>228650</v>
      </c>
      <c r="E21" s="33">
        <f t="shared" si="1"/>
        <v>1203.421052631579</v>
      </c>
      <c r="F21" s="34">
        <f t="shared" si="2"/>
        <v>1504.2763157894738</v>
      </c>
      <c r="G21" s="34">
        <f>E21*1.5</f>
        <v>1805.1315789473683</v>
      </c>
      <c r="H21" s="21">
        <f t="shared" si="4"/>
        <v>60171.05263157895</v>
      </c>
      <c r="I21" s="36">
        <v>17</v>
      </c>
    </row>
    <row r="22" spans="1:9" ht="15.75">
      <c r="A22" s="36">
        <v>18</v>
      </c>
      <c r="B22" s="4">
        <f>'2013 DIC'!B25</f>
        <v>149065</v>
      </c>
      <c r="C22" s="4">
        <f>'2013 DIC'!C25</f>
        <v>65513</v>
      </c>
      <c r="D22" s="21">
        <f t="shared" si="0"/>
        <v>214578</v>
      </c>
      <c r="E22" s="33">
        <f t="shared" si="1"/>
        <v>1129.3578947368421</v>
      </c>
      <c r="F22" s="34">
        <f t="shared" si="2"/>
        <v>1411.6973684210527</v>
      </c>
      <c r="G22" s="34">
        <f>E22*1.5</f>
        <v>1694.036842105263</v>
      </c>
      <c r="H22" s="21">
        <f t="shared" si="4"/>
        <v>56467.89473684211</v>
      </c>
      <c r="I22" s="36">
        <v>18</v>
      </c>
    </row>
    <row r="23" spans="1:9" ht="15.75">
      <c r="A23" s="36">
        <v>19</v>
      </c>
      <c r="B23" s="4">
        <f>'2013 DIC'!B31</f>
        <v>139043</v>
      </c>
      <c r="C23" s="4">
        <f>'2013 DIC'!C31</f>
        <v>71653</v>
      </c>
      <c r="D23" s="21">
        <f t="shared" si="0"/>
        <v>210696</v>
      </c>
      <c r="E23" s="33">
        <f t="shared" si="1"/>
        <v>1108.9263157894736</v>
      </c>
      <c r="F23" s="34">
        <f t="shared" si="2"/>
        <v>1386.157894736842</v>
      </c>
      <c r="G23" s="34">
        <f t="shared" si="3"/>
        <v>1663.3894736842103</v>
      </c>
      <c r="H23" s="21">
        <f t="shared" si="4"/>
        <v>55446.31578947368</v>
      </c>
      <c r="I23" s="36">
        <v>19</v>
      </c>
    </row>
    <row r="24" ht="12.75">
      <c r="B24" s="11"/>
    </row>
  </sheetData>
  <sheetProtection/>
  <mergeCells count="2">
    <mergeCell ref="A1:D1"/>
    <mergeCell ref="A3:H3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4">
      <selection activeCell="J20" sqref="J20"/>
    </sheetView>
  </sheetViews>
  <sheetFormatPr defaultColWidth="11.421875" defaultRowHeight="12.75"/>
  <cols>
    <col min="1" max="1" width="8.28125" style="0" customWidth="1"/>
    <col min="2" max="2" width="8.140625" style="0" customWidth="1"/>
    <col min="8" max="8" width="10.00390625" style="0" customWidth="1"/>
  </cols>
  <sheetData>
    <row r="1" spans="1:8" ht="30.75" customHeight="1">
      <c r="A1" s="118" t="s">
        <v>12</v>
      </c>
      <c r="B1" s="118"/>
      <c r="C1" s="118"/>
      <c r="D1" s="118"/>
      <c r="E1" s="45"/>
      <c r="F1" s="45"/>
      <c r="G1" s="45"/>
      <c r="H1" s="44"/>
    </row>
    <row r="2" spans="1:8" ht="30.75" customHeight="1">
      <c r="A2" s="57"/>
      <c r="B2" s="57"/>
      <c r="C2" s="57"/>
      <c r="D2" s="57"/>
      <c r="E2" s="45"/>
      <c r="F2" s="45"/>
      <c r="G2" s="45"/>
      <c r="H2" s="44"/>
    </row>
    <row r="3" spans="1:8" ht="15.75">
      <c r="A3" s="117" t="s">
        <v>49</v>
      </c>
      <c r="B3" s="117"/>
      <c r="C3" s="117"/>
      <c r="D3" s="117"/>
      <c r="E3" s="117"/>
      <c r="F3" s="117"/>
      <c r="G3" s="117"/>
      <c r="H3" s="117"/>
    </row>
    <row r="4" spans="1:8" ht="15.75">
      <c r="A4" s="117" t="s">
        <v>36</v>
      </c>
      <c r="B4" s="117"/>
      <c r="C4" s="117"/>
      <c r="D4" s="117"/>
      <c r="E4" s="117"/>
      <c r="F4" s="117"/>
      <c r="G4" s="117"/>
      <c r="H4" s="117"/>
    </row>
    <row r="5" spans="1:8" ht="16.5" thickBot="1">
      <c r="A5" s="43"/>
      <c r="B5" s="44"/>
      <c r="C5" s="43"/>
      <c r="D5" s="45"/>
      <c r="E5" s="45"/>
      <c r="F5" s="45"/>
      <c r="G5" s="45"/>
      <c r="H5" s="44"/>
    </row>
    <row r="6" spans="1:8" ht="15">
      <c r="A6" s="46" t="s">
        <v>0</v>
      </c>
      <c r="B6" s="46" t="s">
        <v>37</v>
      </c>
      <c r="C6" s="46" t="s">
        <v>0</v>
      </c>
      <c r="D6" s="47" t="s">
        <v>24</v>
      </c>
      <c r="E6" s="48">
        <v>1</v>
      </c>
      <c r="F6" s="48">
        <v>0.4</v>
      </c>
      <c r="G6" s="48">
        <v>0.2</v>
      </c>
      <c r="H6" s="46" t="s">
        <v>0</v>
      </c>
    </row>
    <row r="7" spans="1:8" ht="15.75" thickBot="1">
      <c r="A7" s="49"/>
      <c r="B7" s="49"/>
      <c r="C7" s="49" t="s">
        <v>38</v>
      </c>
      <c r="D7" s="42" t="s">
        <v>30</v>
      </c>
      <c r="E7" s="50"/>
      <c r="F7" s="50"/>
      <c r="G7" s="50"/>
      <c r="H7" s="49"/>
    </row>
    <row r="8" spans="1:8" ht="15.75">
      <c r="A8" s="51">
        <v>1</v>
      </c>
      <c r="B8" s="52">
        <v>0.12</v>
      </c>
      <c r="C8" s="51" t="s">
        <v>39</v>
      </c>
      <c r="D8" s="127">
        <v>574301</v>
      </c>
      <c r="E8" s="127">
        <f aca="true" t="shared" si="0" ref="E8:E26">ROUND(D8*B8,0)</f>
        <v>68916</v>
      </c>
      <c r="F8" s="127">
        <f>ROUND(E8*40%,0)</f>
        <v>27566</v>
      </c>
      <c r="G8" s="127">
        <f aca="true" t="shared" si="1" ref="G8:G26">ROUND(E8*20%,0)</f>
        <v>13783</v>
      </c>
      <c r="H8" s="51">
        <v>1</v>
      </c>
    </row>
    <row r="9" spans="1:8" ht="15.75">
      <c r="A9" s="36">
        <v>2</v>
      </c>
      <c r="B9" s="53">
        <v>0.12</v>
      </c>
      <c r="C9" s="36" t="s">
        <v>39</v>
      </c>
      <c r="D9" s="127">
        <v>574301</v>
      </c>
      <c r="E9" s="127">
        <f t="shared" si="0"/>
        <v>68916</v>
      </c>
      <c r="F9" s="127">
        <f aca="true" t="shared" si="2" ref="F9:F26">ROUND(E9*40%,0)</f>
        <v>27566</v>
      </c>
      <c r="G9" s="127">
        <f t="shared" si="1"/>
        <v>13783</v>
      </c>
      <c r="H9" s="36">
        <v>2</v>
      </c>
    </row>
    <row r="10" spans="1:8" ht="15.75">
      <c r="A10" s="36">
        <v>3</v>
      </c>
      <c r="B10" s="53">
        <v>0.12</v>
      </c>
      <c r="C10" s="36" t="s">
        <v>39</v>
      </c>
      <c r="D10" s="127">
        <v>574301</v>
      </c>
      <c r="E10" s="127">
        <f t="shared" si="0"/>
        <v>68916</v>
      </c>
      <c r="F10" s="127">
        <f t="shared" si="2"/>
        <v>27566</v>
      </c>
      <c r="G10" s="127">
        <f t="shared" si="1"/>
        <v>13783</v>
      </c>
      <c r="H10" s="36">
        <v>3</v>
      </c>
    </row>
    <row r="11" spans="1:8" ht="15.75">
      <c r="A11" s="36">
        <v>4</v>
      </c>
      <c r="B11" s="53">
        <v>0.12</v>
      </c>
      <c r="C11" s="36" t="s">
        <v>39</v>
      </c>
      <c r="D11" s="127">
        <v>574301</v>
      </c>
      <c r="E11" s="127">
        <f t="shared" si="0"/>
        <v>68916</v>
      </c>
      <c r="F11" s="127">
        <f t="shared" si="2"/>
        <v>27566</v>
      </c>
      <c r="G11" s="127">
        <f t="shared" si="1"/>
        <v>13783</v>
      </c>
      <c r="H11" s="36">
        <v>4</v>
      </c>
    </row>
    <row r="12" spans="1:8" ht="15.75">
      <c r="A12" s="36">
        <v>5</v>
      </c>
      <c r="B12" s="53">
        <v>0.12</v>
      </c>
      <c r="C12" s="36" t="s">
        <v>39</v>
      </c>
      <c r="D12" s="127">
        <v>574301</v>
      </c>
      <c r="E12" s="127">
        <f t="shared" si="0"/>
        <v>68916</v>
      </c>
      <c r="F12" s="127">
        <f t="shared" si="2"/>
        <v>27566</v>
      </c>
      <c r="G12" s="127">
        <f t="shared" si="1"/>
        <v>13783</v>
      </c>
      <c r="H12" s="36">
        <v>5</v>
      </c>
    </row>
    <row r="13" spans="1:8" ht="15.75">
      <c r="A13" s="36">
        <v>6</v>
      </c>
      <c r="B13" s="53">
        <v>0.1</v>
      </c>
      <c r="C13" s="36">
        <v>5</v>
      </c>
      <c r="D13" s="127">
        <v>454430</v>
      </c>
      <c r="E13" s="127">
        <f t="shared" si="0"/>
        <v>45443</v>
      </c>
      <c r="F13" s="127">
        <f t="shared" si="2"/>
        <v>18177</v>
      </c>
      <c r="G13" s="127">
        <f t="shared" si="1"/>
        <v>9089</v>
      </c>
      <c r="H13" s="36">
        <v>6</v>
      </c>
    </row>
    <row r="14" spans="1:8" ht="15.75">
      <c r="A14" s="36">
        <v>7</v>
      </c>
      <c r="B14" s="53">
        <v>0.1</v>
      </c>
      <c r="C14" s="36">
        <v>5</v>
      </c>
      <c r="D14" s="127">
        <v>454430</v>
      </c>
      <c r="E14" s="127">
        <f t="shared" si="0"/>
        <v>45443</v>
      </c>
      <c r="F14" s="127">
        <f t="shared" si="2"/>
        <v>18177</v>
      </c>
      <c r="G14" s="127">
        <f t="shared" si="1"/>
        <v>9089</v>
      </c>
      <c r="H14" s="36">
        <v>7</v>
      </c>
    </row>
    <row r="15" spans="1:8" ht="15.75">
      <c r="A15" s="36">
        <v>8</v>
      </c>
      <c r="B15" s="53">
        <v>0.1</v>
      </c>
      <c r="C15" s="36">
        <v>5</v>
      </c>
      <c r="D15" s="127">
        <v>454430</v>
      </c>
      <c r="E15" s="127">
        <f t="shared" si="0"/>
        <v>45443</v>
      </c>
      <c r="F15" s="127">
        <f t="shared" si="2"/>
        <v>18177</v>
      </c>
      <c r="G15" s="127">
        <f t="shared" si="1"/>
        <v>9089</v>
      </c>
      <c r="H15" s="36">
        <v>8</v>
      </c>
    </row>
    <row r="16" spans="1:8" ht="15.75">
      <c r="A16" s="36">
        <v>9</v>
      </c>
      <c r="B16" s="53">
        <v>0.1</v>
      </c>
      <c r="C16" s="36">
        <v>5</v>
      </c>
      <c r="D16" s="127">
        <v>454430</v>
      </c>
      <c r="E16" s="127">
        <f t="shared" si="0"/>
        <v>45443</v>
      </c>
      <c r="F16" s="127">
        <f t="shared" si="2"/>
        <v>18177</v>
      </c>
      <c r="G16" s="127">
        <f t="shared" si="1"/>
        <v>9089</v>
      </c>
      <c r="H16" s="36">
        <v>9</v>
      </c>
    </row>
    <row r="17" spans="1:8" ht="15.75">
      <c r="A17" s="36">
        <v>10</v>
      </c>
      <c r="B17" s="53">
        <v>0.1</v>
      </c>
      <c r="C17" s="36">
        <v>5</v>
      </c>
      <c r="D17" s="127">
        <v>454430</v>
      </c>
      <c r="E17" s="127">
        <f t="shared" si="0"/>
        <v>45443</v>
      </c>
      <c r="F17" s="127">
        <f t="shared" si="2"/>
        <v>18177</v>
      </c>
      <c r="G17" s="127">
        <f t="shared" si="1"/>
        <v>9089</v>
      </c>
      <c r="H17" s="36">
        <v>10</v>
      </c>
    </row>
    <row r="18" spans="1:8" ht="15.75">
      <c r="A18" s="36">
        <v>11</v>
      </c>
      <c r="B18" s="53">
        <v>0.1</v>
      </c>
      <c r="C18" s="36">
        <v>5</v>
      </c>
      <c r="D18" s="127">
        <v>454430</v>
      </c>
      <c r="E18" s="127">
        <f t="shared" si="0"/>
        <v>45443</v>
      </c>
      <c r="F18" s="127">
        <f t="shared" si="2"/>
        <v>18177</v>
      </c>
      <c r="G18" s="127">
        <f t="shared" si="1"/>
        <v>9089</v>
      </c>
      <c r="H18" s="36">
        <v>11</v>
      </c>
    </row>
    <row r="19" spans="1:8" ht="15.75">
      <c r="A19" s="36">
        <v>12</v>
      </c>
      <c r="B19" s="53">
        <v>0.16</v>
      </c>
      <c r="C19" s="36">
        <v>14</v>
      </c>
      <c r="D19" s="127">
        <v>230500</v>
      </c>
      <c r="E19" s="127">
        <f t="shared" si="0"/>
        <v>36880</v>
      </c>
      <c r="F19" s="127">
        <f t="shared" si="2"/>
        <v>14752</v>
      </c>
      <c r="G19" s="127">
        <f t="shared" si="1"/>
        <v>7376</v>
      </c>
      <c r="H19" s="36">
        <v>12</v>
      </c>
    </row>
    <row r="20" spans="1:8" ht="15.75">
      <c r="A20" s="36">
        <v>13</v>
      </c>
      <c r="B20" s="53">
        <v>0.16</v>
      </c>
      <c r="C20" s="36">
        <v>14</v>
      </c>
      <c r="D20" s="127">
        <v>230500</v>
      </c>
      <c r="E20" s="127">
        <f t="shared" si="0"/>
        <v>36880</v>
      </c>
      <c r="F20" s="127">
        <f t="shared" si="2"/>
        <v>14752</v>
      </c>
      <c r="G20" s="127">
        <f t="shared" si="1"/>
        <v>7376</v>
      </c>
      <c r="H20" s="36">
        <v>13</v>
      </c>
    </row>
    <row r="21" spans="1:8" ht="15.75">
      <c r="A21" s="36">
        <v>14</v>
      </c>
      <c r="B21" s="53">
        <v>0.16</v>
      </c>
      <c r="C21" s="36">
        <v>14</v>
      </c>
      <c r="D21" s="127">
        <v>230500</v>
      </c>
      <c r="E21" s="127">
        <f t="shared" si="0"/>
        <v>36880</v>
      </c>
      <c r="F21" s="127">
        <f t="shared" si="2"/>
        <v>14752</v>
      </c>
      <c r="G21" s="127">
        <f t="shared" si="1"/>
        <v>7376</v>
      </c>
      <c r="H21" s="36">
        <v>14</v>
      </c>
    </row>
    <row r="22" spans="1:8" ht="15.75">
      <c r="A22" s="36">
        <v>15</v>
      </c>
      <c r="B22" s="53">
        <v>0.16</v>
      </c>
      <c r="C22" s="36">
        <v>14</v>
      </c>
      <c r="D22" s="127">
        <v>230500</v>
      </c>
      <c r="E22" s="127">
        <f t="shared" si="0"/>
        <v>36880</v>
      </c>
      <c r="F22" s="127">
        <f t="shared" si="2"/>
        <v>14752</v>
      </c>
      <c r="G22" s="127">
        <f t="shared" si="1"/>
        <v>7376</v>
      </c>
      <c r="H22" s="36">
        <v>15</v>
      </c>
    </row>
    <row r="23" spans="1:8" ht="15.75">
      <c r="A23" s="36">
        <v>16</v>
      </c>
      <c r="B23" s="53">
        <v>0.16</v>
      </c>
      <c r="C23" s="36">
        <v>14</v>
      </c>
      <c r="D23" s="127">
        <v>230500</v>
      </c>
      <c r="E23" s="127">
        <f t="shared" si="0"/>
        <v>36880</v>
      </c>
      <c r="F23" s="127">
        <f t="shared" si="2"/>
        <v>14752</v>
      </c>
      <c r="G23" s="127">
        <f t="shared" si="1"/>
        <v>7376</v>
      </c>
      <c r="H23" s="36">
        <v>16</v>
      </c>
    </row>
    <row r="24" spans="1:8" ht="15.75">
      <c r="A24" s="36">
        <v>17</v>
      </c>
      <c r="B24" s="53">
        <v>0.16</v>
      </c>
      <c r="C24" s="36">
        <v>14</v>
      </c>
      <c r="D24" s="127">
        <v>230500</v>
      </c>
      <c r="E24" s="127">
        <f t="shared" si="0"/>
        <v>36880</v>
      </c>
      <c r="F24" s="127">
        <f t="shared" si="2"/>
        <v>14752</v>
      </c>
      <c r="G24" s="127">
        <f t="shared" si="1"/>
        <v>7376</v>
      </c>
      <c r="H24" s="36">
        <v>17</v>
      </c>
    </row>
    <row r="25" spans="1:8" ht="15.75">
      <c r="A25" s="36">
        <v>18</v>
      </c>
      <c r="B25" s="53">
        <v>0.16</v>
      </c>
      <c r="C25" s="36">
        <v>14</v>
      </c>
      <c r="D25" s="127">
        <v>230500</v>
      </c>
      <c r="E25" s="127">
        <f t="shared" si="0"/>
        <v>36880</v>
      </c>
      <c r="F25" s="127">
        <f t="shared" si="2"/>
        <v>14752</v>
      </c>
      <c r="G25" s="127">
        <f t="shared" si="1"/>
        <v>7376</v>
      </c>
      <c r="H25" s="36">
        <v>18</v>
      </c>
    </row>
    <row r="26" spans="1:8" ht="15.75">
      <c r="A26" s="36">
        <v>19</v>
      </c>
      <c r="B26" s="53">
        <v>0.16</v>
      </c>
      <c r="C26" s="36">
        <v>14</v>
      </c>
      <c r="D26" s="127">
        <v>230500</v>
      </c>
      <c r="E26" s="127">
        <f t="shared" si="0"/>
        <v>36880</v>
      </c>
      <c r="F26" s="127">
        <f t="shared" si="2"/>
        <v>14752</v>
      </c>
      <c r="G26" s="127">
        <f t="shared" si="1"/>
        <v>7376</v>
      </c>
      <c r="H26" s="36">
        <v>19</v>
      </c>
    </row>
    <row r="27" spans="1:8" ht="16.5">
      <c r="A27" s="54"/>
      <c r="B27" s="55"/>
      <c r="C27" s="54"/>
      <c r="D27" s="58"/>
      <c r="E27" s="56"/>
      <c r="F27" s="56"/>
      <c r="G27" s="56"/>
      <c r="H27" s="54"/>
    </row>
  </sheetData>
  <sheetProtection/>
  <mergeCells count="3">
    <mergeCell ref="A3:H3"/>
    <mergeCell ref="A4:H4"/>
    <mergeCell ref="A1:D1"/>
  </mergeCells>
  <printOptions/>
  <pageMargins left="0.75" right="0.75" top="1" bottom="1" header="0" footer="0"/>
  <pageSetup horizontalDpi="600" verticalDpi="600" orientation="portrait" r:id="rId1"/>
  <headerFooter alignWithMargins="0">
    <oddFooter>&amp;LLRE/VCR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0"/>
  <sheetViews>
    <sheetView zoomScalePageLayoutView="0" workbookViewId="0" topLeftCell="A1">
      <selection activeCell="E13" sqref="E13"/>
    </sheetView>
  </sheetViews>
  <sheetFormatPr defaultColWidth="11.421875" defaultRowHeight="12.75"/>
  <sheetData>
    <row r="1" spans="1:7" ht="12.75">
      <c r="A1" s="119" t="s">
        <v>12</v>
      </c>
      <c r="B1" s="119"/>
      <c r="C1" s="119"/>
      <c r="D1" s="80"/>
      <c r="E1" s="80"/>
      <c r="F1" s="80"/>
      <c r="G1" s="80"/>
    </row>
    <row r="2" spans="1:7" ht="12.75">
      <c r="A2" s="120" t="s">
        <v>51</v>
      </c>
      <c r="B2" s="120"/>
      <c r="C2" s="120"/>
      <c r="D2" s="120"/>
      <c r="E2" s="81"/>
      <c r="F2" s="80"/>
      <c r="G2" s="80"/>
    </row>
    <row r="3" spans="1:7" ht="12.75">
      <c r="A3" s="121"/>
      <c r="B3" s="121"/>
      <c r="C3" s="121"/>
      <c r="D3" s="121"/>
      <c r="E3" s="95"/>
      <c r="F3" s="80"/>
      <c r="G3" s="80"/>
    </row>
    <row r="4" spans="1:7" ht="22.5">
      <c r="A4" s="82" t="s">
        <v>0</v>
      </c>
      <c r="B4" s="83" t="s">
        <v>13</v>
      </c>
      <c r="C4" s="84" t="s">
        <v>52</v>
      </c>
      <c r="D4" s="84" t="s">
        <v>52</v>
      </c>
      <c r="E4" s="96" t="s">
        <v>52</v>
      </c>
      <c r="F4" s="84" t="s">
        <v>52</v>
      </c>
      <c r="G4" s="84" t="s">
        <v>52</v>
      </c>
    </row>
    <row r="5" spans="1:7" ht="12.75">
      <c r="A5" s="85"/>
      <c r="B5" s="86">
        <v>2012</v>
      </c>
      <c r="C5" s="87" t="s">
        <v>53</v>
      </c>
      <c r="D5" s="87" t="s">
        <v>54</v>
      </c>
      <c r="E5" s="97" t="s">
        <v>54</v>
      </c>
      <c r="F5" s="87" t="s">
        <v>55</v>
      </c>
      <c r="G5" s="87" t="s">
        <v>56</v>
      </c>
    </row>
    <row r="6" spans="1:7" ht="12.75">
      <c r="A6" s="88"/>
      <c r="B6" s="89"/>
      <c r="C6" s="90"/>
      <c r="D6" s="91"/>
      <c r="E6" s="98" t="s">
        <v>57</v>
      </c>
      <c r="F6" s="91"/>
      <c r="G6" s="91"/>
    </row>
    <row r="7" spans="1:7" ht="14.25">
      <c r="A7" s="92">
        <v>2</v>
      </c>
      <c r="B7" s="93">
        <v>460537</v>
      </c>
      <c r="C7" s="90">
        <v>0</v>
      </c>
      <c r="D7" s="90">
        <v>0</v>
      </c>
      <c r="E7" s="99">
        <f>ROUND(D7*(1+'2013'!$B$4),0)</f>
        <v>0</v>
      </c>
      <c r="F7" s="90">
        <v>0</v>
      </c>
      <c r="G7" s="90">
        <v>0</v>
      </c>
    </row>
    <row r="8" spans="1:7" ht="14.25">
      <c r="A8" s="92" t="s">
        <v>34</v>
      </c>
      <c r="B8" s="93">
        <v>469637</v>
      </c>
      <c r="C8" s="90">
        <v>5483</v>
      </c>
      <c r="D8" s="94">
        <v>4154</v>
      </c>
      <c r="E8" s="99">
        <f>ROUND(D8*(1+'2013'!$B$4),0)</f>
        <v>4362</v>
      </c>
      <c r="F8" s="94">
        <v>3656</v>
      </c>
      <c r="G8" s="94">
        <v>3323</v>
      </c>
    </row>
    <row r="9" spans="1:7" ht="14.25">
      <c r="A9" s="10">
        <v>3</v>
      </c>
      <c r="B9" s="93">
        <v>469637</v>
      </c>
      <c r="C9" s="90">
        <v>5483</v>
      </c>
      <c r="D9" s="94">
        <v>4154</v>
      </c>
      <c r="E9" s="99">
        <f>ROUND(D9*(1+'2013'!$B$4),0)</f>
        <v>4362</v>
      </c>
      <c r="F9" s="94">
        <v>3656</v>
      </c>
      <c r="G9" s="94">
        <v>3323</v>
      </c>
    </row>
    <row r="10" spans="1:7" ht="14.25">
      <c r="A10" s="10">
        <v>4</v>
      </c>
      <c r="B10" s="93">
        <v>445209</v>
      </c>
      <c r="C10" s="90">
        <v>4466</v>
      </c>
      <c r="D10" s="94">
        <v>3383</v>
      </c>
      <c r="E10" s="99">
        <f>ROUND(D10*(1+'2013'!$B$4),0)</f>
        <v>3552</v>
      </c>
      <c r="F10" s="94">
        <v>2977</v>
      </c>
      <c r="G10" s="94">
        <v>2706</v>
      </c>
    </row>
    <row r="11" spans="1:7" ht="14.25">
      <c r="A11" s="10">
        <v>5</v>
      </c>
      <c r="B11" s="93">
        <v>420791</v>
      </c>
      <c r="C11" s="90">
        <v>3960</v>
      </c>
      <c r="D11" s="94">
        <v>3000</v>
      </c>
      <c r="E11" s="99">
        <f>ROUND(D11*(1+'2013'!$B$4),0)</f>
        <v>3150</v>
      </c>
      <c r="F11" s="94">
        <v>2640</v>
      </c>
      <c r="G11" s="94">
        <v>2400</v>
      </c>
    </row>
    <row r="12" spans="1:7" ht="14.25">
      <c r="A12" s="10">
        <v>6</v>
      </c>
      <c r="B12" s="93">
        <v>365210</v>
      </c>
      <c r="C12" s="90">
        <v>14207</v>
      </c>
      <c r="D12" s="94">
        <v>10763</v>
      </c>
      <c r="E12" s="99">
        <f>ROUND(D12*(1+'2013'!$B$4),0)</f>
        <v>11301</v>
      </c>
      <c r="F12" s="94">
        <v>9471</v>
      </c>
      <c r="G12" s="94">
        <v>8610</v>
      </c>
    </row>
    <row r="13" spans="1:7" ht="14.25">
      <c r="A13" s="10">
        <v>7</v>
      </c>
      <c r="B13" s="93">
        <v>338456</v>
      </c>
      <c r="C13" s="90">
        <v>12494</v>
      </c>
      <c r="D13" s="94">
        <v>9465</v>
      </c>
      <c r="E13" s="99">
        <f>ROUND(D13*(1+'2013'!$B$4),0)</f>
        <v>9938</v>
      </c>
      <c r="F13" s="94">
        <v>8329</v>
      </c>
      <c r="G13" s="94">
        <v>7572</v>
      </c>
    </row>
    <row r="14" spans="1:7" ht="14.25">
      <c r="A14" s="10">
        <v>8</v>
      </c>
      <c r="B14" s="93">
        <v>290655</v>
      </c>
      <c r="C14" s="90">
        <v>19060</v>
      </c>
      <c r="D14" s="94">
        <v>14439</v>
      </c>
      <c r="E14" s="99">
        <f>ROUND(D14*(1+'2013'!$B$4),0)</f>
        <v>15161</v>
      </c>
      <c r="F14" s="94">
        <v>12707</v>
      </c>
      <c r="G14" s="94">
        <v>11551</v>
      </c>
    </row>
    <row r="15" spans="1:7" ht="14.25">
      <c r="A15" s="10">
        <v>9</v>
      </c>
      <c r="B15" s="93">
        <v>262955</v>
      </c>
      <c r="C15" s="90">
        <v>19674</v>
      </c>
      <c r="D15" s="94">
        <v>14905</v>
      </c>
      <c r="E15" s="99">
        <f>ROUND(D15*(1+'2013'!$B$4),0)</f>
        <v>15650</v>
      </c>
      <c r="F15" s="94">
        <v>13116</v>
      </c>
      <c r="G15" s="94">
        <v>11924</v>
      </c>
    </row>
    <row r="16" spans="1:7" ht="14.25">
      <c r="A16" s="10">
        <v>10</v>
      </c>
      <c r="B16" s="93">
        <v>245555</v>
      </c>
      <c r="C16" s="90">
        <v>17538</v>
      </c>
      <c r="D16" s="94">
        <v>13286</v>
      </c>
      <c r="E16" s="99">
        <f>ROUND(D16*(1+'2013'!$B$4),0)</f>
        <v>13950</v>
      </c>
      <c r="F16" s="94">
        <v>11692</v>
      </c>
      <c r="G16" s="94">
        <v>10629</v>
      </c>
    </row>
    <row r="17" spans="1:7" ht="14.25">
      <c r="A17" s="10">
        <v>11</v>
      </c>
      <c r="B17" s="93">
        <v>227317</v>
      </c>
      <c r="C17" s="90">
        <v>16260</v>
      </c>
      <c r="D17" s="94">
        <v>12319</v>
      </c>
      <c r="E17" s="99">
        <f>ROUND(D17*(1+'2013'!$B$4),0)</f>
        <v>12935</v>
      </c>
      <c r="F17" s="94">
        <v>10840</v>
      </c>
      <c r="G17" s="94">
        <v>9855</v>
      </c>
    </row>
    <row r="18" spans="1:7" ht="14.25">
      <c r="A18" s="10">
        <v>12</v>
      </c>
      <c r="B18" s="93">
        <v>210537</v>
      </c>
      <c r="C18" s="90">
        <v>15037</v>
      </c>
      <c r="D18" s="94">
        <v>11392</v>
      </c>
      <c r="E18" s="99">
        <f>ROUND(D18*(1+'2013'!$B$4),0)</f>
        <v>11962</v>
      </c>
      <c r="F18" s="94">
        <v>10025</v>
      </c>
      <c r="G18" s="94">
        <v>9113</v>
      </c>
    </row>
    <row r="19" spans="1:7" ht="14.25">
      <c r="A19" s="10">
        <v>13</v>
      </c>
      <c r="B19" s="93">
        <v>194944</v>
      </c>
      <c r="C19" s="90">
        <v>13919</v>
      </c>
      <c r="D19" s="94">
        <v>10545</v>
      </c>
      <c r="E19" s="99">
        <f>ROUND(D19*(1+'2013'!$B$4),0)</f>
        <v>11072</v>
      </c>
      <c r="F19" s="94">
        <v>9280</v>
      </c>
      <c r="G19" s="94">
        <v>8436</v>
      </c>
    </row>
    <row r="20" spans="1:7" ht="14.25">
      <c r="A20" s="10" t="s">
        <v>1</v>
      </c>
      <c r="B20" s="93">
        <v>180529</v>
      </c>
      <c r="C20" s="90">
        <v>12869</v>
      </c>
      <c r="D20" s="94">
        <v>9749</v>
      </c>
      <c r="E20" s="99">
        <f>ROUND(D20*(1+'2013'!$B$4),0)</f>
        <v>10236</v>
      </c>
      <c r="F20" s="94">
        <v>8579</v>
      </c>
      <c r="G20" s="94">
        <v>7799</v>
      </c>
    </row>
    <row r="21" spans="1:7" ht="14.25">
      <c r="A21" s="10" t="s">
        <v>3</v>
      </c>
      <c r="B21" s="93">
        <v>167270</v>
      </c>
      <c r="C21" s="90">
        <v>11882</v>
      </c>
      <c r="D21" s="94">
        <v>9002</v>
      </c>
      <c r="E21" s="99">
        <f>ROUND(D21*(1+'2013'!$B$4),0)</f>
        <v>9452</v>
      </c>
      <c r="F21" s="94">
        <v>7922</v>
      </c>
      <c r="G21" s="94">
        <v>7201</v>
      </c>
    </row>
    <row r="22" spans="1:7" ht="14.25">
      <c r="A22" s="10" t="s">
        <v>5</v>
      </c>
      <c r="B22" s="93">
        <v>154198</v>
      </c>
      <c r="C22" s="90">
        <v>11215</v>
      </c>
      <c r="D22" s="94">
        <v>8496</v>
      </c>
      <c r="E22" s="99">
        <f>ROUND(D22*(1+'2013'!$B$4),0)</f>
        <v>8921</v>
      </c>
      <c r="F22" s="94">
        <v>7476</v>
      </c>
      <c r="G22" s="94">
        <v>6797</v>
      </c>
    </row>
    <row r="23" spans="1:7" ht="14.25">
      <c r="A23" s="10" t="s">
        <v>7</v>
      </c>
      <c r="B23" s="93">
        <v>143033</v>
      </c>
      <c r="C23" s="90">
        <v>10301</v>
      </c>
      <c r="D23" s="94">
        <v>7804</v>
      </c>
      <c r="E23" s="99">
        <f>ROUND(D23*(1+'2013'!$B$4),0)</f>
        <v>8194</v>
      </c>
      <c r="F23" s="94">
        <v>6868</v>
      </c>
      <c r="G23" s="94">
        <v>6243</v>
      </c>
    </row>
    <row r="24" spans="1:7" ht="14.25">
      <c r="A24" s="10" t="s">
        <v>9</v>
      </c>
      <c r="B24" s="93">
        <v>132423</v>
      </c>
      <c r="C24" s="90">
        <v>9545</v>
      </c>
      <c r="D24" s="94">
        <v>7231</v>
      </c>
      <c r="E24" s="99">
        <f>ROUND(D24*(1+'2013'!$B$4),0)</f>
        <v>7593</v>
      </c>
      <c r="F24" s="94">
        <v>6364</v>
      </c>
      <c r="G24" s="94">
        <v>5785</v>
      </c>
    </row>
    <row r="25" spans="1:7" ht="14.25">
      <c r="A25" s="10" t="s">
        <v>2</v>
      </c>
      <c r="B25" s="93">
        <v>180529</v>
      </c>
      <c r="C25" s="90">
        <v>12869</v>
      </c>
      <c r="D25" s="94">
        <v>9749</v>
      </c>
      <c r="E25" s="99">
        <f>ROUND(D25*(1+'2013'!$B$4),0)</f>
        <v>10236</v>
      </c>
      <c r="F25" s="94">
        <v>8579</v>
      </c>
      <c r="G25" s="94">
        <v>7799</v>
      </c>
    </row>
    <row r="26" spans="1:7" ht="14.25">
      <c r="A26" s="10" t="s">
        <v>4</v>
      </c>
      <c r="B26" s="93">
        <v>167270</v>
      </c>
      <c r="C26" s="90">
        <v>11882</v>
      </c>
      <c r="D26" s="94">
        <v>9002</v>
      </c>
      <c r="E26" s="99">
        <f>ROUND(D26*(1+'2013'!$B$4),0)</f>
        <v>9452</v>
      </c>
      <c r="F26" s="94">
        <v>7922</v>
      </c>
      <c r="G26" s="94">
        <v>7201</v>
      </c>
    </row>
    <row r="27" spans="1:7" ht="14.25">
      <c r="A27" s="10" t="s">
        <v>6</v>
      </c>
      <c r="B27" s="93">
        <v>154198</v>
      </c>
      <c r="C27" s="90">
        <v>11215</v>
      </c>
      <c r="D27" s="94">
        <v>8496</v>
      </c>
      <c r="E27" s="99">
        <f>ROUND(D27*(1+'2013'!$B$4),0)</f>
        <v>8921</v>
      </c>
      <c r="F27" s="94">
        <v>7476</v>
      </c>
      <c r="G27" s="94">
        <v>6797</v>
      </c>
    </row>
    <row r="28" spans="1:7" ht="14.25">
      <c r="A28" s="10" t="s">
        <v>8</v>
      </c>
      <c r="B28" s="93">
        <v>143033</v>
      </c>
      <c r="C28" s="90">
        <v>10301</v>
      </c>
      <c r="D28" s="94">
        <v>7804</v>
      </c>
      <c r="E28" s="99">
        <f>ROUND(D28*(1+'2013'!$B$4),0)</f>
        <v>8194</v>
      </c>
      <c r="F28" s="94">
        <v>6868</v>
      </c>
      <c r="G28" s="94">
        <v>6243</v>
      </c>
    </row>
    <row r="29" spans="1:7" ht="14.25">
      <c r="A29" s="10" t="s">
        <v>10</v>
      </c>
      <c r="B29" s="93">
        <v>132423</v>
      </c>
      <c r="C29" s="90">
        <v>9545</v>
      </c>
      <c r="D29" s="94">
        <v>7231</v>
      </c>
      <c r="E29" s="99">
        <f>ROUND(D29*(1+'2013'!$B$4),0)</f>
        <v>7593</v>
      </c>
      <c r="F29" s="94">
        <v>6364</v>
      </c>
      <c r="G29" s="94">
        <v>5785</v>
      </c>
    </row>
    <row r="30" spans="1:7" ht="14.25">
      <c r="A30" s="10">
        <v>19</v>
      </c>
      <c r="B30" s="93">
        <v>123372</v>
      </c>
      <c r="C30" s="90">
        <v>9050</v>
      </c>
      <c r="D30" s="94">
        <v>6856</v>
      </c>
      <c r="E30" s="99">
        <f>ROUND(D30*(1+'2013'!$B$4),0)</f>
        <v>7199</v>
      </c>
      <c r="F30" s="94">
        <v>6033</v>
      </c>
      <c r="G30" s="94">
        <v>5485</v>
      </c>
    </row>
  </sheetData>
  <sheetProtection/>
  <mergeCells count="3">
    <mergeCell ref="A1:C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2013-01-02T21:32:22Z</cp:lastPrinted>
  <dcterms:created xsi:type="dcterms:W3CDTF">1999-10-01T19:12:07Z</dcterms:created>
  <dcterms:modified xsi:type="dcterms:W3CDTF">2013-04-15T19:11:35Z</dcterms:modified>
  <cp:category/>
  <cp:version/>
  <cp:contentType/>
  <cp:contentStatus/>
</cp:coreProperties>
</file>